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12300" activeTab="0"/>
  </bookViews>
  <sheets>
    <sheet name="Rekapitulácia stavby" sheetId="1" r:id="rId1"/>
    <sheet name="ASR - Rekonštrukcia objek..." sheetId="2" r:id="rId2"/>
    <sheet name="ELI - Elektrounštalácia +..." sheetId="3" r:id="rId3"/>
    <sheet name="ZTI - Zdravotechnika" sheetId="4" r:id="rId4"/>
  </sheets>
  <definedNames>
    <definedName name="_xlnm.Print_Titles" localSheetId="1">'ASR - Rekonštrukcia objek...'!$126:$126</definedName>
    <definedName name="_xlnm.Print_Titles" localSheetId="2">'ELI - Elektrounštalácia +...'!$113:$113</definedName>
    <definedName name="_xlnm.Print_Titles" localSheetId="0">'Rekapitulácia stavby'!$85:$85</definedName>
    <definedName name="_xlnm.Print_Titles" localSheetId="3">'ZTI - Zdravotechnika'!$116:$116</definedName>
    <definedName name="_xlnm.Print_Area" localSheetId="1">'ASR - Rekonštrukcia objek...'!$C$4:$Q$70,'ASR - Rekonštrukcia objek...'!$C$76:$Q$110,'ASR - Rekonštrukcia objek...'!$C$116:$Q$264</definedName>
    <definedName name="_xlnm.Print_Area" localSheetId="2">'ELI - Elektrounštalácia +...'!$C$4:$Q$70,'ELI - Elektrounštalácia +...'!$C$76:$Q$97,'ELI - Elektrounštalácia +...'!$C$103:$Q$233</definedName>
    <definedName name="_xlnm.Print_Area" localSheetId="0">'Rekapitulácia stavby'!$C$4:$AP$70,'Rekapitulácia stavby'!$C$76:$AP$94</definedName>
    <definedName name="_xlnm.Print_Area" localSheetId="3">'ZTI - Zdravotechnika'!$C$4:$Q$70,'ZTI - Zdravotechnika'!$C$76:$Q$100,'ZTI - Zdravotechnika'!$C$106:$Q$216</definedName>
  </definedNames>
  <calcPr fullCalcOnLoad="1" fullPrecision="0"/>
</workbook>
</file>

<file path=xl/sharedStrings.xml><?xml version="1.0" encoding="utf-8"?>
<sst xmlns="http://schemas.openxmlformats.org/spreadsheetml/2006/main" count="5208" uniqueCount="1257">
  <si>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</si>
  <si>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</si>
  <si>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</si>
  <si>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</si>
  <si>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</si>
  <si>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</si>
  <si>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</si>
  <si>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</si>
  <si>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</si>
  <si>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</si>
  <si>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</si>
  <si>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</si>
  <si>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</si>
  <si>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</si>
  <si>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</si>
  <si>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10/2017_01</t>
  </si>
  <si>
    <t>Stavba:</t>
  </si>
  <si>
    <t>Rekonštrukcia objektu -  komunitno spolkové centrum v obci Lacková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</si>
  <si>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</si>
  <si>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</si>
  <si>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</si>
  <si>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</si>
  <si>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</si>
  <si>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</si>
  <si>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</si>
  <si>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</si>
  <si>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</si>
  <si>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</si>
  <si>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</si>
  <si>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</si>
  <si>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</si>
  <si>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</si>
  <si>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</si>
  <si>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</si>
  <si>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</si>
  <si>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</si>
  <si>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</si>
  <si>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</si>
  <si>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</si>
  <si>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</si>
  <si>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</si>
  <si>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</si>
  <si>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</si>
  <si>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</si>
  <si>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</si>
  <si>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</si>
  <si>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</si>
  <si>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</si>
  <si>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</si>
  <si>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</si>
  <si>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</si>
  <si>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</si>
  <si>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</si>
  <si>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</si>
  <si>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</si>
  <si>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</si>
  <si>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</si>
  <si>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</si>
  <si>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</si>
  <si>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</si>
  <si>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</si>
  <si>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</si>
  <si>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</si>
  <si>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</si>
  <si>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</si>
  <si>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</si>
  <si>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</si>
  <si>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</si>
  <si>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</si>
  <si>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</si>
  <si>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</si>
  <si>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</si>
  <si>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</si>
  <si>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{2b3cf1c7-7623-40fd-9818-af3617a62a09}</t>
  </si>
  <si>
    <t>{00000000-0000-0000-0000-000000000000}</t>
  </si>
  <si>
    <t>/</t>
  </si>
  <si>
    <t>ASR</t>
  </si>
  <si>
    <t>1</t>
  </si>
  <si>
    <t>{9c663a8c-5ed1-4679-bbc3-b8d303e00c04}</t>
  </si>
  <si>
    <t>ELI</t>
  </si>
  <si>
    <t>Elektrounštalácia + bleskozvod</t>
  </si>
  <si>
    <t>{7362398f-4bd6-42be-8170-f454209db995}</t>
  </si>
  <si>
    <t>ZTI</t>
  </si>
  <si>
    <t>Zdravotechnika</t>
  </si>
  <si>
    <t>{89750349-d734-4791-8dd6-53a1ab0888b2}</t>
  </si>
  <si>
    <t>2) Ostatné náklady zo súhrnného listu</t>
  </si>
  <si>
    <t>Percent. zadanie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</si>
  <si>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</si>
  <si>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</si>
  <si>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</si>
  <si>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</si>
  <si>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</si>
  <si>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</si>
  <si>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</si>
  <si>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</si>
  <si>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</si>
  <si>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ASR - Rekonštrukcia objektu -  komunitno spolkové centrum v obci Lacková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</si>
  <si>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</si>
  <si>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</si>
  <si>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</si>
  <si>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</si>
  <si>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</si>
  <si>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</si>
  <si>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</si>
  <si>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</si>
  <si>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</si>
  <si>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</si>
  <si>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</si>
  <si>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</si>
  <si>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</si>
  <si>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</si>
  <si>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</si>
  <si>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</si>
  <si>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</si>
  <si>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</si>
  <si>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</si>
  <si>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</si>
  <si>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</si>
  <si>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</si>
  <si>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</si>
  <si>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Dokončovacie práce a obklady</t>
  </si>
  <si>
    <t xml:space="preserve">    783 - Dokončovacie práce - nátery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</si>
  <si>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</si>
  <si>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</si>
  <si>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</si>
  <si>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</si>
  <si>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</si>
  <si>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</si>
  <si>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</si>
  <si>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</si>
  <si>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</si>
  <si>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</si>
  <si>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</si>
  <si>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</si>
  <si>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</si>
  <si>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</si>
  <si>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</si>
  <si>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</si>
  <si>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11</t>
  </si>
  <si>
    <t>K</t>
  </si>
  <si>
    <t>120901121</t>
  </si>
  <si>
    <t>Búranie konštrukcií z betónu prostého neprekladaného kameňom v odkopávkach</t>
  </si>
  <si>
    <t>m3</t>
  </si>
  <si>
    <t>4</t>
  </si>
  <si>
    <t>2</t>
  </si>
  <si>
    <t>1118744091</t>
  </si>
  <si>
    <t>17</t>
  </si>
  <si>
    <t>621462310</t>
  </si>
  <si>
    <t>Vonkajšia omietka podhľadov mozaiková BAUMIT, ručné miešanie a nanášanie, Baumit Mozaiková omietka (Baumit MosaikTop)</t>
  </si>
  <si>
    <t>m2</t>
  </si>
  <si>
    <t>1518914980</t>
  </si>
  <si>
    <t>18</t>
  </si>
  <si>
    <t>622464232</t>
  </si>
  <si>
    <t xml:space="preserve">Vonkajšia omietka stien tenkovrstvová BAUMIT, silikónová, Silikónová omietka (Baumit SilikonTop), škrabaná, hr. 2 mm </t>
  </si>
  <si>
    <t>-356984290</t>
  </si>
  <si>
    <t>90</t>
  </si>
  <si>
    <t>622466118</t>
  </si>
  <si>
    <t>Príprava vonkajšieho podkladu stien BAUMIT, Uzatvárací základ (Baumit SperrGrund)</t>
  </si>
  <si>
    <t>-1540643563</t>
  </si>
  <si>
    <t>622481119</t>
  </si>
  <si>
    <t>Potiahnutie vonkajších stien, sklotextílnou mriežkou</t>
  </si>
  <si>
    <t>-1770336436</t>
  </si>
  <si>
    <t>126</t>
  </si>
  <si>
    <t>622903111</t>
  </si>
  <si>
    <t>Očist., nosného muriva alebo betónu, múrov a valov pred začatím opráv ručne</t>
  </si>
  <si>
    <t>1115605887</t>
  </si>
  <si>
    <t>91</t>
  </si>
  <si>
    <t>625251435</t>
  </si>
  <si>
    <t>Kontaktný zatepľovací systém podzemných stien hr. 100 mm BAUMIT STAR (EPS-PERIMETER), skrutkovacie kotvy</t>
  </si>
  <si>
    <t>-1211383286</t>
  </si>
  <si>
    <t>88</t>
  </si>
  <si>
    <t>625251530</t>
  </si>
  <si>
    <t>Kontaktný zatepľovací systém hr. 160 mm BAUMIT PRO - štandardné riešenie (biely EPS-F), skrutkovacie kotvy</t>
  </si>
  <si>
    <t>-272785204</t>
  </si>
  <si>
    <t>89</t>
  </si>
  <si>
    <t>625251562</t>
  </si>
  <si>
    <t>Kontaktný zatepľovací systém ostenia hr. 20 mm BAUMIT PRO - štandardné riešenie (EPS-F)</t>
  </si>
  <si>
    <t>1450487976</t>
  </si>
  <si>
    <t>118</t>
  </si>
  <si>
    <t>625251576</t>
  </si>
  <si>
    <t>Kontaktný zatepľovací systém hr. 100 mm BAUMIT PRO - minerálne riešenie, skrutkovacie kotvy</t>
  </si>
  <si>
    <t>-1662772086</t>
  </si>
  <si>
    <t>120</t>
  </si>
  <si>
    <t>631312131</t>
  </si>
  <si>
    <t>Doplnenie existujúcich mazanín prostým betónom bez poteru o ploche 1-4 m2 a hr.do 240 mm</t>
  </si>
  <si>
    <t>-1111977557</t>
  </si>
  <si>
    <t>129</t>
  </si>
  <si>
    <t>632451670</t>
  </si>
  <si>
    <t>Vyspravenie betonových schodiskových stupňov a podest rýchlotuhnúcim polymerom Reparal DUR F hr. 5 mm</t>
  </si>
  <si>
    <t>1270480406</t>
  </si>
  <si>
    <t>24</t>
  </si>
  <si>
    <t>632451710</t>
  </si>
  <si>
    <t>Vyspravenie betónových podláh, terás rýchlotuhnúcim polymérom, oprava priemeru nad 200 do 500 mm hr. do 50 mm</t>
  </si>
  <si>
    <t>ks</t>
  </si>
  <si>
    <t>720391880</t>
  </si>
  <si>
    <t>128</t>
  </si>
  <si>
    <t>632451730</t>
  </si>
  <si>
    <t>Vyspravenie betonových schodiskových stupňov a podest rýchlotuhnúcim polymerom hr. 5 mm</t>
  </si>
  <si>
    <t>-1614488045</t>
  </si>
  <si>
    <t>25</t>
  </si>
  <si>
    <t>642942111</t>
  </si>
  <si>
    <t>Osadenie oceľovej dverovej zárubne alebo rámu, plochy otvoru do 2,5 m2</t>
  </si>
  <si>
    <t>2131277182</t>
  </si>
  <si>
    <t>26</t>
  </si>
  <si>
    <t>M</t>
  </si>
  <si>
    <t>5533108680</t>
  </si>
  <si>
    <t>Kovová zárubňa šírky 300-1195 mm, výšky 500-1970 a 2100 mm, jednodielne zamurovacie</t>
  </si>
  <si>
    <t>8</t>
  </si>
  <si>
    <t>326014261</t>
  </si>
  <si>
    <t>28</t>
  </si>
  <si>
    <t>941941851</t>
  </si>
  <si>
    <t>Demontáž lešenia ľahkého pracovného radového s podlahami šírky nad 1,20 do 1,50 m, výšky do 10 m</t>
  </si>
  <si>
    <t>-1595159069</t>
  </si>
  <si>
    <t>29</t>
  </si>
  <si>
    <t>942941021</t>
  </si>
  <si>
    <t>Montáž lešenia ťažkého radového s podlahami, šírky od 2,00 do 2,50 m, pri zaťažení do 3 kPa, výšky do 10 m</t>
  </si>
  <si>
    <t>-1882205828</t>
  </si>
  <si>
    <t>30</t>
  </si>
  <si>
    <t>942941191</t>
  </si>
  <si>
    <t>Príplatok za prvý a každý ďalší začatý mesiac použitia lešenia ťažkého radového s podlahami, šírky od 2,00 do 2,50 m, výšky do 10 m</t>
  </si>
  <si>
    <t>-332804203</t>
  </si>
  <si>
    <t>31</t>
  </si>
  <si>
    <t>952901111</t>
  </si>
  <si>
    <t>Vyčistenie budov pri výške podlaží do 4m</t>
  </si>
  <si>
    <t>-762603699</t>
  </si>
  <si>
    <t>32</t>
  </si>
  <si>
    <t>953945102</t>
  </si>
  <si>
    <t>BAUMIT Soklový profil SL 16 (hliníkový)</t>
  </si>
  <si>
    <t>m</t>
  </si>
  <si>
    <t>-1966583545</t>
  </si>
  <si>
    <t>33</t>
  </si>
  <si>
    <t>953995113</t>
  </si>
  <si>
    <t>BAUMIT Rohová lišta z PVC</t>
  </si>
  <si>
    <t>-130129312</t>
  </si>
  <si>
    <t>92</t>
  </si>
  <si>
    <t>953995115</t>
  </si>
  <si>
    <t>BAUMIT Nadokenná lišta s odkvapovým nosom (PVC)</t>
  </si>
  <si>
    <t>-1706571410</t>
  </si>
  <si>
    <t>34</t>
  </si>
  <si>
    <t>953995182</t>
  </si>
  <si>
    <t>BAUMIT Okenný a dverový dilatačný profil Plus (plastový)</t>
  </si>
  <si>
    <t>-358786283</t>
  </si>
  <si>
    <t>10</t>
  </si>
  <si>
    <t>962084131</t>
  </si>
  <si>
    <t>Búranie priečok doskových, sadrových,sadrokartónových hr.do 100 mm,  -0,10000t</t>
  </si>
  <si>
    <t>-309406625</t>
  </si>
  <si>
    <t>968061113</t>
  </si>
  <si>
    <t>Vyvesenie dreveného okenného krídla do suti plochy nad 1, 5 m2, -0,01600t</t>
  </si>
  <si>
    <t>1248270969</t>
  </si>
  <si>
    <t>6</t>
  </si>
  <si>
    <t>968061115</t>
  </si>
  <si>
    <t>Demontáž okien drevených, 1 bm obvodu - 0,008t</t>
  </si>
  <si>
    <t>774483306</t>
  </si>
  <si>
    <t>7</t>
  </si>
  <si>
    <t>968061116</t>
  </si>
  <si>
    <t>Demontáž dverí drevených vchodových, 1 bm obvodu - 0,012t</t>
  </si>
  <si>
    <t>1273619427</t>
  </si>
  <si>
    <t>9</t>
  </si>
  <si>
    <t>968061126</t>
  </si>
  <si>
    <t>Vyvesenie dreveného dverného krídla do suti plochy nad 2 m2, -0,02700t</t>
  </si>
  <si>
    <t>624658662</t>
  </si>
  <si>
    <t>5</t>
  </si>
  <si>
    <t>968062244</t>
  </si>
  <si>
    <t>Vybúranie drevených rámov okien jednod. plochy do 1 m2,  -0,04100t</t>
  </si>
  <si>
    <t>1790647790</t>
  </si>
  <si>
    <t>972055341</t>
  </si>
  <si>
    <t>Vybúranie otvoru v stropoch z dutých prefabr. plochy do 0, 25 m2, nad 120 mm,  -0,07500t</t>
  </si>
  <si>
    <t>-609045634</t>
  </si>
  <si>
    <t>39</t>
  </si>
  <si>
    <t>979011111</t>
  </si>
  <si>
    <t>Zvislá doprava sutiny a vybúraných hmôt za prvé podlažie nad alebo pod základným podlažím</t>
  </si>
  <si>
    <t>t</t>
  </si>
  <si>
    <t>-67418909</t>
  </si>
  <si>
    <t>40</t>
  </si>
  <si>
    <t>979081111</t>
  </si>
  <si>
    <t>Odvoz sutiny a vybúraných hmôt na skládku do 1 km</t>
  </si>
  <si>
    <t>-1114081997</t>
  </si>
  <si>
    <t>41</t>
  </si>
  <si>
    <t>979081121</t>
  </si>
  <si>
    <t>Odvoz sutiny a vybúraných hmôt na skládku za každý ďalší 1 km</t>
  </si>
  <si>
    <t>-1219378294</t>
  </si>
  <si>
    <t>42</t>
  </si>
  <si>
    <t>979082111</t>
  </si>
  <si>
    <t>Vnútrostavenisková doprava sutiny a vybúraných hmôt do 10 m</t>
  </si>
  <si>
    <t>-743054155</t>
  </si>
  <si>
    <t>43</t>
  </si>
  <si>
    <t>-1979138152</t>
  </si>
  <si>
    <t>44</t>
  </si>
  <si>
    <t>998009101</t>
  </si>
  <si>
    <t>Presun hmôt samostatne budovaného lešenia bez ohľadu na výšku</t>
  </si>
  <si>
    <t>1808786231</t>
  </si>
  <si>
    <t>45</t>
  </si>
  <si>
    <t>998011001</t>
  </si>
  <si>
    <t>Presun hmôt pre budovy JKSO 801, 803,812,zvislá konštr.z tehál,tvárnic,z kovu výšky do 6 m</t>
  </si>
  <si>
    <t>806294466</t>
  </si>
  <si>
    <t>46</t>
  </si>
  <si>
    <t>998222011</t>
  </si>
  <si>
    <t>Presun hmôt pre pozemné komunikácie s krytom z kameniva (8222, 8225) akejkoľvek dĺžky objektu</t>
  </si>
  <si>
    <t>-260109252</t>
  </si>
  <si>
    <t>127</t>
  </si>
  <si>
    <t>999282331</t>
  </si>
  <si>
    <t>Presun hmôt pre opravy chlad. veží s konštrukciou monolitickou betónovou výšky do 20 m</t>
  </si>
  <si>
    <t>-1001349235</t>
  </si>
  <si>
    <t>47</t>
  </si>
  <si>
    <t>711210100</t>
  </si>
  <si>
    <t>Zhotovenie dvojnásobnej izol. stierky pod keramické obklady v interiéri na ploche vodorovnej</t>
  </si>
  <si>
    <t>1969035981</t>
  </si>
  <si>
    <t>48</t>
  </si>
  <si>
    <t>5856051350</t>
  </si>
  <si>
    <t>Izolačná stierka na báze živice PCI Lastogum, č. 55429985 PCI</t>
  </si>
  <si>
    <t>kg</t>
  </si>
  <si>
    <t>681332528</t>
  </si>
  <si>
    <t>49</t>
  </si>
  <si>
    <t>5856051360</t>
  </si>
  <si>
    <t>Tesniaci pás PCI Pecitape Objekt, č. 45043033 PCI</t>
  </si>
  <si>
    <t>-1250261966</t>
  </si>
  <si>
    <t>50</t>
  </si>
  <si>
    <t>711210110</t>
  </si>
  <si>
    <t>Zhotovenie dvojnásobnej izol. stierky pod keramické obklady v interiéri na ploche zvislej</t>
  </si>
  <si>
    <t>1245264540</t>
  </si>
  <si>
    <t>51</t>
  </si>
  <si>
    <t>-25601984</t>
  </si>
  <si>
    <t>52</t>
  </si>
  <si>
    <t>-1289312645</t>
  </si>
  <si>
    <t>145</t>
  </si>
  <si>
    <t>998711101</t>
  </si>
  <si>
    <t>Presun hmôt pre izoláciu proti vode v objektoch výšky do 6 m</t>
  </si>
  <si>
    <t>16</t>
  </si>
  <si>
    <t>951961910</t>
  </si>
  <si>
    <t>131</t>
  </si>
  <si>
    <t>712290010</t>
  </si>
  <si>
    <t xml:space="preserve">Zhotovenie parozábrany pre strechy ploché do 10° </t>
  </si>
  <si>
    <t>724065664</t>
  </si>
  <si>
    <t>132</t>
  </si>
  <si>
    <t>2832208026</t>
  </si>
  <si>
    <t>Parozábrana JUTAFOL N AL 170 SPECIAL (1,5 x 50bm), množstvo v 1 role:75m2</t>
  </si>
  <si>
    <t>-51990144</t>
  </si>
  <si>
    <t>134</t>
  </si>
  <si>
    <t>712910592</t>
  </si>
  <si>
    <t>Izolácia prestupov cez strešný plášť a parozábranu priemer do 12 cm páskou</t>
  </si>
  <si>
    <t>-1627636298</t>
  </si>
  <si>
    <t>133</t>
  </si>
  <si>
    <t>998712101</t>
  </si>
  <si>
    <t>Presun hmôt pre izoláciu povlakovej krytiny v objektoch výšky do 6 m</t>
  </si>
  <si>
    <t>-1495226740</t>
  </si>
  <si>
    <t>3</t>
  </si>
  <si>
    <t>713166130 X</t>
  </si>
  <si>
    <t>Montáž tepelnej izolácie striech šikmých do 25 ° fúkanou izoláciou hrúbky do 23 - 28 cm</t>
  </si>
  <si>
    <t>1595191596</t>
  </si>
  <si>
    <t>6290000100 X1</t>
  </si>
  <si>
    <t>Sklenená  vlákna SUPAFIL LOFT 045 - fúkaná izolácia, bal. vrece:16,6kg</t>
  </si>
  <si>
    <t>1051905634</t>
  </si>
  <si>
    <t>144</t>
  </si>
  <si>
    <t>998713101</t>
  </si>
  <si>
    <t>Presun hmôt pre izolácie tepelné v objektoch výšky do 6 m</t>
  </si>
  <si>
    <t>142128715</t>
  </si>
  <si>
    <t>140</t>
  </si>
  <si>
    <t>722250180</t>
  </si>
  <si>
    <t>Montáž hasiaceho prístroja na stenu</t>
  </si>
  <si>
    <t>-932461911</t>
  </si>
  <si>
    <t>141</t>
  </si>
  <si>
    <t>4493204000</t>
  </si>
  <si>
    <t>Prenosný hasiaci prístroj práškový P6AČe 6 kg</t>
  </si>
  <si>
    <t>-882542560</t>
  </si>
  <si>
    <t>142</t>
  </si>
  <si>
    <t>4493204020</t>
  </si>
  <si>
    <t>Prenosný hasiaci prístroj snehový CO2 S5Če 5 kg</t>
  </si>
  <si>
    <t>730922855</t>
  </si>
  <si>
    <t>143</t>
  </si>
  <si>
    <t>998722101</t>
  </si>
  <si>
    <t>Presun hmôt pre vnútorný vodovod v objektoch výšky do 6 m</t>
  </si>
  <si>
    <t>-1299951642</t>
  </si>
  <si>
    <t>114</t>
  </si>
  <si>
    <t>762822110</t>
  </si>
  <si>
    <t>Montáž stropníc z hraneného a polohraneného reziva prierezovej plochy do 144 cm2</t>
  </si>
  <si>
    <t>1493707747</t>
  </si>
  <si>
    <t>115</t>
  </si>
  <si>
    <t>6051510800</t>
  </si>
  <si>
    <t>Hranol mäkké rezivo - omietané smrekovec hranolček akosť I prierez 76-100mm L=100-175cm</t>
  </si>
  <si>
    <t>2064826859</t>
  </si>
  <si>
    <t>117</t>
  </si>
  <si>
    <t>762895000</t>
  </si>
  <si>
    <t>Spojovacie prostriedky pre záklop, stropnice, podbíjanie - klince, svorky</t>
  </si>
  <si>
    <t>-1664686228</t>
  </si>
  <si>
    <t>116</t>
  </si>
  <si>
    <t>998762102</t>
  </si>
  <si>
    <t>Presun hmôt pre konštrukcie tesárske v objektoch výšky do 12 m</t>
  </si>
  <si>
    <t>-854211338</t>
  </si>
  <si>
    <t>13</t>
  </si>
  <si>
    <t>763111111</t>
  </si>
  <si>
    <t>Priečka SDK KNAUF W111 hr. 75 mm, jednoduchá kca CW 50, UW 50, dosky 1x GKB hr. 12,5 mm s TI 50 mm</t>
  </si>
  <si>
    <t>1029278843</t>
  </si>
  <si>
    <t>12</t>
  </si>
  <si>
    <t>763122222</t>
  </si>
  <si>
    <t>Predsadená SDK stena KNAUF W623 hr. 65 mm, jednoduchá kca UD a CD dosky GKB hr. 15 mm TI hr. 50 mm</t>
  </si>
  <si>
    <t>-1431844298</t>
  </si>
  <si>
    <t>14</t>
  </si>
  <si>
    <t>763122241</t>
  </si>
  <si>
    <t>Predsadená SDK stena KNAUF W623 hr. 65 mm, jednoduchá kca UD a CD dosky GKFI hr. 15 mm TI hr. 50 mm</t>
  </si>
  <si>
    <t>-79648410</t>
  </si>
  <si>
    <t>15</t>
  </si>
  <si>
    <t>763133110</t>
  </si>
  <si>
    <t>SDK podhľad KNAUF D113, závesná dvojvrstvová kca v jednej rovine, profil CD a UD, dosky GKB hr. 12,5 mm</t>
  </si>
  <si>
    <t>1322726791</t>
  </si>
  <si>
    <t>2837652920</t>
  </si>
  <si>
    <t>Priečky a predsadené steny ISOVER Akuplat sklenná vlna hrúbka   75mm</t>
  </si>
  <si>
    <t>1199018226</t>
  </si>
  <si>
    <t>112</t>
  </si>
  <si>
    <t>763714225</t>
  </si>
  <si>
    <t>Montáž dreveného obkladu zo sušeného dreva šírky 160 mm, pero + drážka</t>
  </si>
  <si>
    <t>2032535456</t>
  </si>
  <si>
    <t>113</t>
  </si>
  <si>
    <t>6054201490</t>
  </si>
  <si>
    <t>Drevený obklad smrek 19x160, triedy 3A STN 480055, sušené 14±2%, hobľovaný, bez defektov, hniloby, hrčí</t>
  </si>
  <si>
    <t>-1733787409</t>
  </si>
  <si>
    <t>130</t>
  </si>
  <si>
    <t>998763301</t>
  </si>
  <si>
    <t>Presun hmôt pre sádrokartónové konštrukcie v objektoch výšky do 7 m</t>
  </si>
  <si>
    <t>1576823485</t>
  </si>
  <si>
    <t>93</t>
  </si>
  <si>
    <t>764321820</t>
  </si>
  <si>
    <t>Demontáž oplechovania ríms pod nadrímsovým žľabom vrátane podkladového plechu, do 30° rš 500 mm,   -0,00420t</t>
  </si>
  <si>
    <t>697658027</t>
  </si>
  <si>
    <t>53</t>
  </si>
  <si>
    <t>764351836</t>
  </si>
  <si>
    <t>Demontáž háka so sklonom žľabu do 30°  -0,00009t</t>
  </si>
  <si>
    <t>1360701235</t>
  </si>
  <si>
    <t>54</t>
  </si>
  <si>
    <t>764352311</t>
  </si>
  <si>
    <t>Montáž žľabov pododkvapových polkruhových Ruukki, priemer 125-150 mm</t>
  </si>
  <si>
    <t>-131165778</t>
  </si>
  <si>
    <t>55</t>
  </si>
  <si>
    <t>5535097104</t>
  </si>
  <si>
    <t>Žľab podokapový D 150 mm, L=6 m, farba RR, RUUKKI</t>
  </si>
  <si>
    <t>-2012336885</t>
  </si>
  <si>
    <t>56</t>
  </si>
  <si>
    <t>5535097103</t>
  </si>
  <si>
    <t>Žľab podokapový D 150 mm, L=4 m, farba RR, RUUKKI</t>
  </si>
  <si>
    <t>1548246290</t>
  </si>
  <si>
    <t>57</t>
  </si>
  <si>
    <t>764352320</t>
  </si>
  <si>
    <t>Montáž háku k pododkvapovým polkruhovým žľabom Ruukki r.š. 125-150 mm</t>
  </si>
  <si>
    <t>1591807895</t>
  </si>
  <si>
    <t>58</t>
  </si>
  <si>
    <t>5535097107</t>
  </si>
  <si>
    <t>Hák žľabový čelový, rozmer 150, farba RR, RUUKKI</t>
  </si>
  <si>
    <t>2140136965</t>
  </si>
  <si>
    <t>61</t>
  </si>
  <si>
    <t>764352810</t>
  </si>
  <si>
    <t>Demontáž žľabov pododkvapových polkruhových so sklonom do 30st. rš 330 mm,  -0,00330t</t>
  </si>
  <si>
    <t>-1890524530</t>
  </si>
  <si>
    <t>62</t>
  </si>
  <si>
    <t>764359224</t>
  </si>
  <si>
    <t>Montáž kotlíka k pododkvapovým polkruhovým žľabom Ruukki priemer 125-150 mm</t>
  </si>
  <si>
    <t>-834152416</t>
  </si>
  <si>
    <t>63</t>
  </si>
  <si>
    <t>5535097105</t>
  </si>
  <si>
    <t>Kotlík žľabový, rozmer 150, farba RR, RUUKKI</t>
  </si>
  <si>
    <t>1853037997</t>
  </si>
  <si>
    <t>64</t>
  </si>
  <si>
    <t>764410550</t>
  </si>
  <si>
    <t>Oplechovanie parapetov z poplastovaného plechu, vrátane rohov r.š. 400 mm</t>
  </si>
  <si>
    <t>-2035669688</t>
  </si>
  <si>
    <t>65</t>
  </si>
  <si>
    <t>764410850</t>
  </si>
  <si>
    <t>Demontáž oplechovania parapetov rš od 100 do 330 mm,  -0,00135t</t>
  </si>
  <si>
    <t>330777271</t>
  </si>
  <si>
    <t>94</t>
  </si>
  <si>
    <t>764451804</t>
  </si>
  <si>
    <t>Demontáž odpadových rúr štvorcových so stranou od 120 do 150 mm,  -0,00418t</t>
  </si>
  <si>
    <t>1038195254</t>
  </si>
  <si>
    <t>66</t>
  </si>
  <si>
    <t>764454212</t>
  </si>
  <si>
    <t>Odpadové rúry Ruukki, farba RR 20,priemer 100 mm, vrátane objímky, kolena a prípojky ku kanalizácii</t>
  </si>
  <si>
    <t>412748980</t>
  </si>
  <si>
    <t>67</t>
  </si>
  <si>
    <t>998764101</t>
  </si>
  <si>
    <t>Presun hmôt pre konštrukcie klampiarske v objektoch výšky do 6 m</t>
  </si>
  <si>
    <t>996783422</t>
  </si>
  <si>
    <t>68</t>
  </si>
  <si>
    <t>766621081</t>
  </si>
  <si>
    <t>Montáž okna plastového na PUR penu</t>
  </si>
  <si>
    <t>413112534</t>
  </si>
  <si>
    <t>95</t>
  </si>
  <si>
    <t>6114123310X1</t>
  </si>
  <si>
    <t xml:space="preserve">Plastové okno jednokrídlové OS, rozmer 550x850 mm (vxš) izolačné dvojsklo, systém GEALAN 9000 - 6 komorový profil </t>
  </si>
  <si>
    <t>780418305</t>
  </si>
  <si>
    <t>96</t>
  </si>
  <si>
    <t>6114123430X2</t>
  </si>
  <si>
    <t xml:space="preserve">Plastové okno jednokrídlové OS, rozmer 850x1600 mm (vxš) izolačné dvojsklo, systém GEALAN 9000 - 6 komorový profil </t>
  </si>
  <si>
    <t>1401358983</t>
  </si>
  <si>
    <t>97</t>
  </si>
  <si>
    <t>766621407</t>
  </si>
  <si>
    <t>Montáž zdvižno posuvných a sklopno posuvných plastových dverí s hydroizolačnými páskami paropriepustnými, s variabilným difúznym odporom</t>
  </si>
  <si>
    <t>1209298390</t>
  </si>
  <si>
    <t>98</t>
  </si>
  <si>
    <t>2832301310</t>
  </si>
  <si>
    <t>Tesniaca fólia Winflex vario 150 mm, pre okenné konštrukcie</t>
  </si>
  <si>
    <t>-404054820</t>
  </si>
  <si>
    <t>121</t>
  </si>
  <si>
    <t>766641161</t>
  </si>
  <si>
    <t>Montáž dverí plastových, vchodových, 1 m obvodu dverí</t>
  </si>
  <si>
    <t>-425964893</t>
  </si>
  <si>
    <t>72</t>
  </si>
  <si>
    <t>766662112</t>
  </si>
  <si>
    <t>Montáž dverového krídla otočného jednokrídlového poldrážkového, do existujúcej zárubne, vrátane kovania</t>
  </si>
  <si>
    <t>-1470356887</t>
  </si>
  <si>
    <t>73</t>
  </si>
  <si>
    <t>5491502040</t>
  </si>
  <si>
    <t>Kovanie - 2x kľučka, povrch nerez brúsený, 2x rozeta BB, FAB</t>
  </si>
  <si>
    <t>-1013755460</t>
  </si>
  <si>
    <t>74</t>
  </si>
  <si>
    <t>6117103100</t>
  </si>
  <si>
    <t>Dvere vnútorné jednokrídlové, výplň papierová voština, povrch fólia M10, plné, šírka 600-900 mm</t>
  </si>
  <si>
    <t>-37629691</t>
  </si>
  <si>
    <t>75</t>
  </si>
  <si>
    <t>766694141</t>
  </si>
  <si>
    <t>Montáž parapetnej dosky plastovej šírky do 300 mm, dĺžky do 1000 mm</t>
  </si>
  <si>
    <t>1297881695</t>
  </si>
  <si>
    <t>76</t>
  </si>
  <si>
    <t>6119000980</t>
  </si>
  <si>
    <t>Vnútorné parapetné dosky plastové komôrkové,B=300mm biela, mramor, buk, zlatý dub</t>
  </si>
  <si>
    <t>-1983101905</t>
  </si>
  <si>
    <t>123</t>
  </si>
  <si>
    <t>767641110</t>
  </si>
  <si>
    <t>Montáž kovového dverového krídla otočného jednokrídlového, do existujúcej zárubne, vrátane kovania</t>
  </si>
  <si>
    <t>1579469866</t>
  </si>
  <si>
    <t>124</t>
  </si>
  <si>
    <t>5534065100 X1</t>
  </si>
  <si>
    <t xml:space="preserve">Dvere vchodové dvojkrídlové VD </t>
  </si>
  <si>
    <t>-1758247854</t>
  </si>
  <si>
    <t>125</t>
  </si>
  <si>
    <t>6117201090 X</t>
  </si>
  <si>
    <t>Dvere vstupné s bočným a nad dverným svetlíkom, plastové, závesy, trojbodový, bezpečnostný zámok, zárubňa</t>
  </si>
  <si>
    <t>-1736968103</t>
  </si>
  <si>
    <t>100</t>
  </si>
  <si>
    <t>767641120</t>
  </si>
  <si>
    <t>Montáž kovového dverového krídla otočného dvojkrídlového, do existujúcej zárubne, vrátane kovania</t>
  </si>
  <si>
    <t>850928003</t>
  </si>
  <si>
    <t>101</t>
  </si>
  <si>
    <t>1874101565</t>
  </si>
  <si>
    <t>122</t>
  </si>
  <si>
    <t>1123006717</t>
  </si>
  <si>
    <t>102</t>
  </si>
  <si>
    <t>767643110</t>
  </si>
  <si>
    <t>Montáž dverí kovových kyvných jednokrídlových</t>
  </si>
  <si>
    <t>1876288223</t>
  </si>
  <si>
    <t>103</t>
  </si>
  <si>
    <t>-331552063</t>
  </si>
  <si>
    <t>84</t>
  </si>
  <si>
    <t>998767101</t>
  </si>
  <si>
    <t>Presun hmôt pre kovové stavebné doplnkové konštrukcie v objektoch výšky do 6 m</t>
  </si>
  <si>
    <t>895737042</t>
  </si>
  <si>
    <t>110</t>
  </si>
  <si>
    <t>771411006</t>
  </si>
  <si>
    <t>Montáž soklíkov z obkladačiek do malty veľ. 450 x 80 mm</t>
  </si>
  <si>
    <t>1906911917</t>
  </si>
  <si>
    <t>111</t>
  </si>
  <si>
    <t>5978650890</t>
  </si>
  <si>
    <t>CONCEPT sokel, rozmer 448x80x8 mm, farba biela</t>
  </si>
  <si>
    <t>1528845007</t>
  </si>
  <si>
    <t>106</t>
  </si>
  <si>
    <t>771575107</t>
  </si>
  <si>
    <t>Montáž podláh z dlaždíc keramických do tmelu veľ. 200 x 200 mm</t>
  </si>
  <si>
    <t>530599072</t>
  </si>
  <si>
    <t>107</t>
  </si>
  <si>
    <t>5978650550</t>
  </si>
  <si>
    <t>LUCIE dlaždice, rozmer 200x200x7 mm, farba šedá</t>
  </si>
  <si>
    <t>-1435799277</t>
  </si>
  <si>
    <t>108</t>
  </si>
  <si>
    <t>771575545</t>
  </si>
  <si>
    <t>Montáž podláh z dlaždíc keramických do tmelu veľ. 450 x 450 mm</t>
  </si>
  <si>
    <t>2144179021</t>
  </si>
  <si>
    <t>109</t>
  </si>
  <si>
    <t>5978650130</t>
  </si>
  <si>
    <t>COMBI dlaždica - kalibrovaná ( Defile ), rozmer 445x445x10 mm, farba biela</t>
  </si>
  <si>
    <t>-95040735</t>
  </si>
  <si>
    <t>85</t>
  </si>
  <si>
    <t>781445102</t>
  </si>
  <si>
    <t>Montáž obkladov vnútor. stien z obkladačiek kladených do tmelu veľ. 200x250 mm</t>
  </si>
  <si>
    <t>2126020025</t>
  </si>
  <si>
    <t>86</t>
  </si>
  <si>
    <t>5978650540</t>
  </si>
  <si>
    <t>LUCIE obkladačka, rozmer 200x250x6,8 mm, farba béžová</t>
  </si>
  <si>
    <t>774536931</t>
  </si>
  <si>
    <t>87</t>
  </si>
  <si>
    <t>998781101</t>
  </si>
  <si>
    <t>Presun hmôt pre obklady keramické v objektoch výšky do 6 m</t>
  </si>
  <si>
    <t>-54583790</t>
  </si>
  <si>
    <t>104</t>
  </si>
  <si>
    <t>5534065100 X3</t>
  </si>
  <si>
    <t>Dvere vchodové dvojkrídlové VD 1A 135x202</t>
  </si>
  <si>
    <t>-1842935</t>
  </si>
  <si>
    <t>105</t>
  </si>
  <si>
    <t>6118301520</t>
  </si>
  <si>
    <t xml:space="preserve">Presklená stena s bočným svetlíkom , dverovkou a nadsvetlíkom typ B, K, rozmer 700-1000/2500 mm, zárubňa obložková, povrch dyha, sklo float číry </t>
  </si>
  <si>
    <t>1568669476</t>
  </si>
  <si>
    <t>135</t>
  </si>
  <si>
    <t>783626300</t>
  </si>
  <si>
    <t>Nátery stolárskych výrobkov syntetické lazurovacím lakom 3x lakovaním</t>
  </si>
  <si>
    <t>-2081404250</t>
  </si>
  <si>
    <t>137</t>
  </si>
  <si>
    <t>783894612</t>
  </si>
  <si>
    <t>Náter farbami ekologickými riediteľnými vodou SADAKRINOM bielym pre náter sadrokartón. stropov 2x</t>
  </si>
  <si>
    <t>1390384880</t>
  </si>
  <si>
    <t>136</t>
  </si>
  <si>
    <t>783894622</t>
  </si>
  <si>
    <t>Náter farbami ekologickými riediteľnými vodou SADAKRINOM pre náter sadrokartón. stien 2x</t>
  </si>
  <si>
    <t>1100873225</t>
  </si>
  <si>
    <t>ELI - Elektrounštalácia + bleskozvod</t>
  </si>
  <si>
    <t>M - Práce a dodávky M</t>
  </si>
  <si>
    <t xml:space="preserve">    21-M - Elektromontáže</t>
  </si>
  <si>
    <t xml:space="preserve">    21-M-4 - Rozvádzače</t>
  </si>
  <si>
    <t xml:space="preserve">    46-M - Zemné práce pri extr.mont.prácach</t>
  </si>
  <si>
    <t>HZS - Hodinové zúčtovacie sadzby</t>
  </si>
  <si>
    <t>210010108</t>
  </si>
  <si>
    <t>Lišta elektroinštalačná z PVC 24x22, uložená pevne, vkladacia</t>
  </si>
  <si>
    <t>-1850082400</t>
  </si>
  <si>
    <t>3410300973</t>
  </si>
  <si>
    <t>Lišta vkladacia  24X22, vr. prísôušenstva</t>
  </si>
  <si>
    <t>171216412</t>
  </si>
  <si>
    <t>210010109</t>
  </si>
  <si>
    <t>Lišta elektroinštalačná z PVC 40x20, uložená pevne, vkladacia</t>
  </si>
  <si>
    <t>262694259</t>
  </si>
  <si>
    <t>3410300889</t>
  </si>
  <si>
    <t>Lišta hranatá  HD -  40X20, vr. príslušenstva</t>
  </si>
  <si>
    <t>694637611</t>
  </si>
  <si>
    <t>210010127</t>
  </si>
  <si>
    <t>Lišta elektroinštalačná podlahová kobercová 80x25 z PVC, uložená pevne</t>
  </si>
  <si>
    <t>1821567953</t>
  </si>
  <si>
    <t>3410300946</t>
  </si>
  <si>
    <t>Lišta podlahová  do v. 80mm, vr. príslušenstva</t>
  </si>
  <si>
    <t>1236554272</t>
  </si>
  <si>
    <t>210010301</t>
  </si>
  <si>
    <t>Krabica prístrojová bez zapojenia (1901, KP 68, KZ 3)</t>
  </si>
  <si>
    <t>-626694832</t>
  </si>
  <si>
    <t>3450915000</t>
  </si>
  <si>
    <t>Krabica univerzálna  typ: na povrch panelová</t>
  </si>
  <si>
    <t>-603720610</t>
  </si>
  <si>
    <t>210010321</t>
  </si>
  <si>
    <t>Krabica odbočná s viečkom, svorkovnicou vrátane zapojenia (1903, KR 68) kruhová</t>
  </si>
  <si>
    <t>693191263</t>
  </si>
  <si>
    <t>3450907510</t>
  </si>
  <si>
    <t>Krabica  prístrojová povrchová, vr. svoriek WAGO</t>
  </si>
  <si>
    <t>-703078879</t>
  </si>
  <si>
    <t>210010323</t>
  </si>
  <si>
    <t>Krabica odbočná s viečkom, svorkovnicou vrátane zapojenia (KR 125) štvorcová</t>
  </si>
  <si>
    <t>11159552</t>
  </si>
  <si>
    <t>3450913500</t>
  </si>
  <si>
    <t>Krabica  KR-125</t>
  </si>
  <si>
    <t>-561814070</t>
  </si>
  <si>
    <t>210100001</t>
  </si>
  <si>
    <t>Ukončenie vodičov v rozvádzač. vrátane zapojenia a vodičovej koncovky do 2.5 mm2</t>
  </si>
  <si>
    <t>-690144338</t>
  </si>
  <si>
    <t>210100002</t>
  </si>
  <si>
    <t>Ukončenie vodičov v rozvádzač. vrátane zapojenia a vodičovej koncovky do 6 mm2</t>
  </si>
  <si>
    <t>1705043099</t>
  </si>
  <si>
    <t>210100003</t>
  </si>
  <si>
    <t>Ukončenie vodičov v rozvádzač. vrátane zapojenia a vodičovej koncovky do 16 mm2</t>
  </si>
  <si>
    <t>887553299</t>
  </si>
  <si>
    <t>210100251</t>
  </si>
  <si>
    <t>Ukončenie celoplastových káblov zmrašť. záklopkou alebo páskou do 4 x 16 mm2</t>
  </si>
  <si>
    <t>-278564547</t>
  </si>
  <si>
    <t>3438013580</t>
  </si>
  <si>
    <t>Trubice zmršťovacie z polyolefínu so strednou hrúbkou steny MWTM 16/5-A/U</t>
  </si>
  <si>
    <t>-663968367</t>
  </si>
  <si>
    <t>210100252</t>
  </si>
  <si>
    <t>Ukončenie celoplastových káblov zmrašť. záklopkou alebo páskou do 4 x 25 mm2</t>
  </si>
  <si>
    <t>-1826147141</t>
  </si>
  <si>
    <t>19</t>
  </si>
  <si>
    <t>3438013600</t>
  </si>
  <si>
    <t>Hlava rozdel. kab. 1kV, 4zily, 4x 25</t>
  </si>
  <si>
    <t>427425911</t>
  </si>
  <si>
    <t>210110041</t>
  </si>
  <si>
    <t>Spínače polozapustené a zapustené vrátane zapojenia jednopólový - radenie 1</t>
  </si>
  <si>
    <t>-773519118</t>
  </si>
  <si>
    <t>21</t>
  </si>
  <si>
    <t>3450201270</t>
  </si>
  <si>
    <t>Spínač 1    3553-01289 B1</t>
  </si>
  <si>
    <t>1790339825</t>
  </si>
  <si>
    <t>210110043</t>
  </si>
  <si>
    <t>Spínač polozapustený _ špec.</t>
  </si>
  <si>
    <t>-1415860939</t>
  </si>
  <si>
    <t>3450202940,3</t>
  </si>
  <si>
    <t>Senzor pohybu, 230V - strop. 360st.</t>
  </si>
  <si>
    <t>320413477</t>
  </si>
  <si>
    <t>22</t>
  </si>
  <si>
    <t>210110044</t>
  </si>
  <si>
    <t>Spínač polozapustený a zapustený vrátane zapojenia dvojitý prep.stried. - radenie 5 B</t>
  </si>
  <si>
    <t>-718362955</t>
  </si>
  <si>
    <t>23</t>
  </si>
  <si>
    <t>3450202950</t>
  </si>
  <si>
    <t>Spínač č.5  3558-A52340 6</t>
  </si>
  <si>
    <t>-1129491115</t>
  </si>
  <si>
    <t>210110045</t>
  </si>
  <si>
    <t>Spínač polozapustený a zapustený vrátane zapojenia stried.prep.- radenie 6</t>
  </si>
  <si>
    <t>-1499353258</t>
  </si>
  <si>
    <t>3450201520</t>
  </si>
  <si>
    <t>Prepínač 6 3553-06289</t>
  </si>
  <si>
    <t>1239978611</t>
  </si>
  <si>
    <t>3450201520.1</t>
  </si>
  <si>
    <t>Prepínač 6+1 3553-061289</t>
  </si>
  <si>
    <t>-1985078577</t>
  </si>
  <si>
    <t>27</t>
  </si>
  <si>
    <t>210110046</t>
  </si>
  <si>
    <t>Spínač polozapustený a zapustený vrátane zapojenia krížový prep.- radenie 7</t>
  </si>
  <si>
    <t>1318153037</t>
  </si>
  <si>
    <t>3450201620</t>
  </si>
  <si>
    <t>Prepínač 7 3553-07289 B2</t>
  </si>
  <si>
    <t>-133456625</t>
  </si>
  <si>
    <t>210110081</t>
  </si>
  <si>
    <t>Sporáková prípojka typ 39563 - 13C, nástenná vrátane tlejivky</t>
  </si>
  <si>
    <t>-92404739</t>
  </si>
  <si>
    <t>3450663610</t>
  </si>
  <si>
    <t>Šporáková prípojka 39563-13 na stenu</t>
  </si>
  <si>
    <t>-1190951213</t>
  </si>
  <si>
    <t>210111012</t>
  </si>
  <si>
    <t>Domová zásuvka polozapustená alebo zapustená, 10/16 A 250 V 2P + Z 2 x zapojenie</t>
  </si>
  <si>
    <t>2001454611</t>
  </si>
  <si>
    <t>3450359300</t>
  </si>
  <si>
    <t>Zásuvka 230V, 16A, IP20 do panelových krabíc</t>
  </si>
  <si>
    <t>924915634</t>
  </si>
  <si>
    <t>35</t>
  </si>
  <si>
    <t>345konv.</t>
  </si>
  <si>
    <t>D + MNT Elektrický konvektor 500W, 230V, IP24, II. tr.</t>
  </si>
  <si>
    <t>-131049666</t>
  </si>
  <si>
    <t>36</t>
  </si>
  <si>
    <t>345konv. 2</t>
  </si>
  <si>
    <t>D + MNT Elektrický konvektor 750W, 230V, IP24, II. tr.</t>
  </si>
  <si>
    <t>-1342446317</t>
  </si>
  <si>
    <t>37</t>
  </si>
  <si>
    <t>345konv. 3</t>
  </si>
  <si>
    <t>D + MNT Elektrický konvektor 1000W, 230V, IP24, II. tr.</t>
  </si>
  <si>
    <t>1418293223</t>
  </si>
  <si>
    <t>38</t>
  </si>
  <si>
    <t>345konv. 4</t>
  </si>
  <si>
    <t>D + MNT Elektrický konvektor 1250W, 230V, IP24, II. tr.</t>
  </si>
  <si>
    <t>581333136</t>
  </si>
  <si>
    <t>345term</t>
  </si>
  <si>
    <t>D + MNT dig. priestorý termostat s týždenným programom</t>
  </si>
  <si>
    <t>493950377</t>
  </si>
  <si>
    <t>210190001</t>
  </si>
  <si>
    <t>Montáž oceľolechovej rozvodnice do váhy 20 kg</t>
  </si>
  <si>
    <t>-1663014294</t>
  </si>
  <si>
    <t>HUS</t>
  </si>
  <si>
    <t>-1488254826</t>
  </si>
  <si>
    <t>210193056.2</t>
  </si>
  <si>
    <t>MNT-Skriňa ER plastová TROJJFÁZOVÝ, 1 ODB., oblasť VSE</t>
  </si>
  <si>
    <t>977505564</t>
  </si>
  <si>
    <t>ERO000000037</t>
  </si>
  <si>
    <t>E1RP SFOS-SK - 3_fázový, pilierikový so zemným dielom</t>
  </si>
  <si>
    <t>307182167</t>
  </si>
  <si>
    <t>210200026</t>
  </si>
  <si>
    <t>MNT. svietidiel  (podľa výberu užívateľa)</t>
  </si>
  <si>
    <t>562868062</t>
  </si>
  <si>
    <t>sv.345690001</t>
  </si>
  <si>
    <t>A - sv. nástenné LED 13W 1450lm IP20</t>
  </si>
  <si>
    <t>70224076</t>
  </si>
  <si>
    <t>sv.345690002</t>
  </si>
  <si>
    <t>B - sv. zapustené LED 26W 2160lm  IP20</t>
  </si>
  <si>
    <t>-1402386674</t>
  </si>
  <si>
    <t>sv.345690002.1</t>
  </si>
  <si>
    <t>C - sv. nástenné do kúpelne LED 2x7W, II.tr. IP21</t>
  </si>
  <si>
    <t>-611546036</t>
  </si>
  <si>
    <t>sv.345690002.1´2</t>
  </si>
  <si>
    <t>D - sv. pod kuch. linku s vypínačom, II.tr, IP21</t>
  </si>
  <si>
    <t>596654088</t>
  </si>
  <si>
    <t>sv.345690002.1´4</t>
  </si>
  <si>
    <t>F - sv. nástenné LED so snímačom pohybu, 20W, IPX4</t>
  </si>
  <si>
    <t>424872910</t>
  </si>
  <si>
    <t>sv.345690002.1´5</t>
  </si>
  <si>
    <t>N.O. - núdzové sv. LED, s vyznačením smeru úniku., 1. hod, IP20 s piktogramom</t>
  </si>
  <si>
    <t>-852314969</t>
  </si>
  <si>
    <t>210220021</t>
  </si>
  <si>
    <t>Uzemňovacie vedenie v zemi včít. svoriek, prepojenia, izolácie spojov FeZn do 120 mm2</t>
  </si>
  <si>
    <t>1202953262</t>
  </si>
  <si>
    <t>3544112000</t>
  </si>
  <si>
    <t>Páska uzemňovacia 30x4 mm</t>
  </si>
  <si>
    <t>-846328952</t>
  </si>
  <si>
    <t>210220022</t>
  </si>
  <si>
    <t>Uzemňovacie vedenie v zemi včít. svoriek, prepojenia, izolácie spojov FeZn D 8 - 10 mm</t>
  </si>
  <si>
    <t>1094787510</t>
  </si>
  <si>
    <t>1561523500</t>
  </si>
  <si>
    <t>Drôt ťahaný nepatentovaný z neušlachtilých ocelí pozinkovaný mäkký ozn. STN 11 343 podľa EN S195T D 10.00mm</t>
  </si>
  <si>
    <t>1927004458</t>
  </si>
  <si>
    <t>210220040</t>
  </si>
  <si>
    <t>Svorka na potrubie "BERNARD" vrátane pásika Cu</t>
  </si>
  <si>
    <t>231617153</t>
  </si>
  <si>
    <t>3544247905</t>
  </si>
  <si>
    <t>Bernard svorka zemniaca ZSA 16, obj. č. 72;bleskozvodný a uzemňovací materiál</t>
  </si>
  <si>
    <t>721760447</t>
  </si>
  <si>
    <t>3544247910</t>
  </si>
  <si>
    <t>Páska CU, obj. č. 66;bleskozvodný a uzemňovací materiál, dĺžka 0,5m</t>
  </si>
  <si>
    <t>-1551878537</t>
  </si>
  <si>
    <t>210220103</t>
  </si>
  <si>
    <t>Zvodový vodič včítane podpery FeZn do D 10 mm, A1 D 10 mm  AlMgSi  D 8 mm</t>
  </si>
  <si>
    <t>338760100</t>
  </si>
  <si>
    <t>59</t>
  </si>
  <si>
    <t>3544245350</t>
  </si>
  <si>
    <t>Drôt FeZn 8, ZIN Hronský Beňadik</t>
  </si>
  <si>
    <t>1548928235</t>
  </si>
  <si>
    <t>60</t>
  </si>
  <si>
    <t>3544216700</t>
  </si>
  <si>
    <t>Podpera vedenia do dreva  ocelová žiarovo zinkovaná  označenie  PV 03_7   ZIN HRONSKY BENADIKT</t>
  </si>
  <si>
    <t>1737381705</t>
  </si>
  <si>
    <t>210220260</t>
  </si>
  <si>
    <t>Ochranný uholník FeZn   OU</t>
  </si>
  <si>
    <t>-298215269</t>
  </si>
  <si>
    <t>3544221600</t>
  </si>
  <si>
    <t>Ochraný uholník   ocelový žiarovo zinkovaný  označenie  OU 1,7 m   ZIN HRONSKY BENADIKT</t>
  </si>
  <si>
    <t>2092339666</t>
  </si>
  <si>
    <t>210220261</t>
  </si>
  <si>
    <t>Držiak ochranného uholníka FeZn   DU-Z,D a DOU</t>
  </si>
  <si>
    <t>-1381431966</t>
  </si>
  <si>
    <t>3544221850</t>
  </si>
  <si>
    <t>Držiak ochranného uholníka   ocelový žiarovo zinkovaný  označenie  DOU vr. 1   ZIN HRONSKY BENADIKT</t>
  </si>
  <si>
    <t>-529039087</t>
  </si>
  <si>
    <t>210220301</t>
  </si>
  <si>
    <t>Bleskozvodová svorka do 2 skrutiek (SS, SR 03)</t>
  </si>
  <si>
    <t>-1752025427</t>
  </si>
  <si>
    <t>3540406700</t>
  </si>
  <si>
    <t>HR-Svorka SR 03</t>
  </si>
  <si>
    <t>-1459518494</t>
  </si>
  <si>
    <t>3540406800</t>
  </si>
  <si>
    <t>HR-Svorka SS</t>
  </si>
  <si>
    <t>-657550352</t>
  </si>
  <si>
    <t>210220302</t>
  </si>
  <si>
    <t>Bleskozvodová svorka nad 2 skrutky (ST, SJ, SK, SZ, SR 01, 02)</t>
  </si>
  <si>
    <t>472925634</t>
  </si>
  <si>
    <t>69</t>
  </si>
  <si>
    <t>3540408300</t>
  </si>
  <si>
    <t>HR-Svorka SZ</t>
  </si>
  <si>
    <t>1336293452</t>
  </si>
  <si>
    <t>70</t>
  </si>
  <si>
    <t>3540406100.1</t>
  </si>
  <si>
    <t>HR-Svorka SO</t>
  </si>
  <si>
    <t>1062520412</t>
  </si>
  <si>
    <t>71</t>
  </si>
  <si>
    <t>210220401</t>
  </si>
  <si>
    <t>Označenie zvodov štítkami smaltované, z umelej hmoty</t>
  </si>
  <si>
    <t>-447323507</t>
  </si>
  <si>
    <t>5489511000</t>
  </si>
  <si>
    <t>Štítok ozn. blz.</t>
  </si>
  <si>
    <t>-302282456</t>
  </si>
  <si>
    <t>5489511000,.12</t>
  </si>
  <si>
    <t>Bezpečnostný štítík BLZ, upozorňujúci na krokové napätie v okruhu 3m</t>
  </si>
  <si>
    <t>1857356229</t>
  </si>
  <si>
    <t>210220431.1</t>
  </si>
  <si>
    <t>Tvarovanie montáž. dielu- zberača, pomocný zachyt.</t>
  </si>
  <si>
    <t>-741192340</t>
  </si>
  <si>
    <t>210800003</t>
  </si>
  <si>
    <t>Vodič medený uložený pevne CYY 450/750 V  4mm2</t>
  </si>
  <si>
    <t>-603974269</t>
  </si>
  <si>
    <t>3410350185</t>
  </si>
  <si>
    <t>CYY 4    Kábel pre pevné uloženie, medený STN</t>
  </si>
  <si>
    <t>367624862</t>
  </si>
  <si>
    <t>77</t>
  </si>
  <si>
    <t>210800006</t>
  </si>
  <si>
    <t>Vodič medený uložený pevne CYY 450/750 V  16mm2</t>
  </si>
  <si>
    <t>-1092136586</t>
  </si>
  <si>
    <t>78</t>
  </si>
  <si>
    <t>3410350188</t>
  </si>
  <si>
    <t>CYY 16    Kábel pre pevné uloženie, medený STN</t>
  </si>
  <si>
    <t>-2077763640</t>
  </si>
  <si>
    <t>79</t>
  </si>
  <si>
    <t>210800101</t>
  </si>
  <si>
    <t>Kábel medený uložený pevne CYKY 2 x 1, 5</t>
  </si>
  <si>
    <t>1836335846</t>
  </si>
  <si>
    <t>80</t>
  </si>
  <si>
    <t>3410103400</t>
  </si>
  <si>
    <t>Kábel/vodič pre pevné uloženie - medený CYKY-J   2x 1,5</t>
  </si>
  <si>
    <t>-1138640904</t>
  </si>
  <si>
    <t>81</t>
  </si>
  <si>
    <t>210800105</t>
  </si>
  <si>
    <t>Kábel medený uložený pevne CYKY 3 x 1, 5</t>
  </si>
  <si>
    <t>669326831</t>
  </si>
  <si>
    <t>82</t>
  </si>
  <si>
    <t>3410105000</t>
  </si>
  <si>
    <t>Kábel/vodič pre pevné uloženie - medený CYKY-J   3x  1,5</t>
  </si>
  <si>
    <t>-549638670</t>
  </si>
  <si>
    <t>83</t>
  </si>
  <si>
    <t>210800106</t>
  </si>
  <si>
    <t>Kábel medený uložený pevne CYKY 3 x 2, 5</t>
  </si>
  <si>
    <t>-1184055613</t>
  </si>
  <si>
    <t>3410106500</t>
  </si>
  <si>
    <t>Kábel/vodič pre pevné uloženie - medený CYKY-J   3x02,5</t>
  </si>
  <si>
    <t>1661895188</t>
  </si>
  <si>
    <t>210800148</t>
  </si>
  <si>
    <t>Kábel medený uložený pevne CYKY 450/750 V 3x4</t>
  </si>
  <si>
    <t>1303156843</t>
  </si>
  <si>
    <t>3410350087</t>
  </si>
  <si>
    <t>CYKY 3x4    Kábel pre pevné uloženie, medený STN</t>
  </si>
  <si>
    <t>936668608</t>
  </si>
  <si>
    <t>210800157</t>
  </si>
  <si>
    <t>Kábel medený uložený pevne CYKY 450/750 V 4x16</t>
  </si>
  <si>
    <t>-1740242173</t>
  </si>
  <si>
    <t>3410350096</t>
  </si>
  <si>
    <t>CYKY 4x16    Kábel pre pevné uloženie, medený STN</t>
  </si>
  <si>
    <t>1891841152</t>
  </si>
  <si>
    <t>210800160</t>
  </si>
  <si>
    <t>Kábel medený uložený pevne CYKY 450/750 V 5x4</t>
  </si>
  <si>
    <t>505467400</t>
  </si>
  <si>
    <t>3410350099</t>
  </si>
  <si>
    <t>CYKY 5x4    Kábel pre pevné uloženie, medený STN</t>
  </si>
  <si>
    <t>-1388695194</t>
  </si>
  <si>
    <t>210801099</t>
  </si>
  <si>
    <t>Kábel medený uložený voľne  AYKY  450/750 V  4x25</t>
  </si>
  <si>
    <t>91591392</t>
  </si>
  <si>
    <t>3410350654</t>
  </si>
  <si>
    <t>AYKY-J  4x25 kábel VDE</t>
  </si>
  <si>
    <t>447602205</t>
  </si>
  <si>
    <t>230V</t>
  </si>
  <si>
    <t>Ukončenie IPXB, 400V</t>
  </si>
  <si>
    <t>1337825052</t>
  </si>
  <si>
    <t>230V.1</t>
  </si>
  <si>
    <t>Ukončenie IPXB, 230V (priet, ohrievače, zás. TÚV ...)</t>
  </si>
  <si>
    <t>-404064057</t>
  </si>
  <si>
    <t>PM</t>
  </si>
  <si>
    <t>Podružný materiál</t>
  </si>
  <si>
    <t>%</t>
  </si>
  <si>
    <t>1257564477</t>
  </si>
  <si>
    <t>PPV</t>
  </si>
  <si>
    <t>Podiel pridružených výkonov</t>
  </si>
  <si>
    <t>795316523</t>
  </si>
  <si>
    <t>R1</t>
  </si>
  <si>
    <t>Odborná prehliadka a skúška</t>
  </si>
  <si>
    <t>kompl</t>
  </si>
  <si>
    <t>-2057434857</t>
  </si>
  <si>
    <t>210190002</t>
  </si>
  <si>
    <t>Montáž oceľolechovej rozvodnice do váhy 50 kg</t>
  </si>
  <si>
    <t>648320760</t>
  </si>
  <si>
    <t>99</t>
  </si>
  <si>
    <t>3570191015</t>
  </si>
  <si>
    <t>ROZVÁDZAČ HR (viď. vykr. ELI_5)</t>
  </si>
  <si>
    <t>75495735</t>
  </si>
  <si>
    <t>PM1</t>
  </si>
  <si>
    <t>Podružmý materiál</t>
  </si>
  <si>
    <t>2078628935</t>
  </si>
  <si>
    <t>1583789129</t>
  </si>
  <si>
    <t>460200153</t>
  </si>
  <si>
    <t>Hĺbenie káblovej ryhy 35 cm širokej a 70 cm hlbokej, v zemine triedy 3</t>
  </si>
  <si>
    <t>119061355</t>
  </si>
  <si>
    <t>460270081</t>
  </si>
  <si>
    <t>Príprava na osadenie pilierov do plotov, vybúranie a úprava, pre skrine SP1</t>
  </si>
  <si>
    <t>757068570</t>
  </si>
  <si>
    <t>460420022</t>
  </si>
  <si>
    <t>Zriadenie, rekonšt. káblového lôžka z piesku bez zakrytia, v ryhe šír. do 65 cm, hrúbky vrstvy 10 cm</t>
  </si>
  <si>
    <t>-1214701357</t>
  </si>
  <si>
    <t>5831214500</t>
  </si>
  <si>
    <t>Drvina vápencová zmes  0 - 4</t>
  </si>
  <si>
    <t>256</t>
  </si>
  <si>
    <t>-2075147579</t>
  </si>
  <si>
    <t>460490012</t>
  </si>
  <si>
    <t>Rozvinutie a uloženie výstražnej fólie z PVC do ryhy, šírka 33 cm</t>
  </si>
  <si>
    <t>1335731510</t>
  </si>
  <si>
    <t>2830002000</t>
  </si>
  <si>
    <t>Fólia červená v m</t>
  </si>
  <si>
    <t>-1400365114</t>
  </si>
  <si>
    <t>460510001</t>
  </si>
  <si>
    <t>Úplné zriadenie a osadenie káblového priestupu z rúry svetlosti do 15 cm bez zemných prác</t>
  </si>
  <si>
    <t>-1681266494</t>
  </si>
  <si>
    <t>3450710500</t>
  </si>
  <si>
    <t>FXP 63</t>
  </si>
  <si>
    <t>1335979286</t>
  </si>
  <si>
    <t>460560163</t>
  </si>
  <si>
    <t>Ručný zásyp nezap. káblovej ryhy bez zhutn. zeminy, 35 cm širokej, 80 cm hlbokej v zemine tr. 3</t>
  </si>
  <si>
    <t>357362152</t>
  </si>
  <si>
    <t>460620013</t>
  </si>
  <si>
    <t>Proviz. úprava terénu v zemine tr. 3, aby nerovnosti terénu neboli väčšie ako 2 cm od vodor.hladiny</t>
  </si>
  <si>
    <t>1824029293</t>
  </si>
  <si>
    <t>1315283423</t>
  </si>
  <si>
    <t>-70282639</t>
  </si>
  <si>
    <t>HZS000111</t>
  </si>
  <si>
    <t>Stavebno montážne práce menej náročne, pomocné alebo manupulačné (Tr 1) v rozsahu viac ako 8 hodín (demontážne práce)</t>
  </si>
  <si>
    <t>hod</t>
  </si>
  <si>
    <t>262144</t>
  </si>
  <si>
    <t>-2028555405</t>
  </si>
  <si>
    <t>ZTI - Zdravotechnika</t>
  </si>
  <si>
    <t xml:space="preserve">    721 - Zdravotech. vnútorná kanalizácia</t>
  </si>
  <si>
    <t xml:space="preserve">    725 - Zdravotechnika - zariaď. predmety</t>
  </si>
  <si>
    <t>974031153</t>
  </si>
  <si>
    <t>Vysekávanie rýh v akomkoľvek murive tehlovom na akúkoľvek maltu do hĺbky 100 mm a š. do 100 mm,  -0,01800t</t>
  </si>
  <si>
    <t>-1875487610</t>
  </si>
  <si>
    <t>998276101</t>
  </si>
  <si>
    <t>Presun hmôt pre rúrové vedenie hĺbené z rúr z plast., hmôt alebo sklolamin. v otvorenom výkope</t>
  </si>
  <si>
    <t>1206460777</t>
  </si>
  <si>
    <t>713482121</t>
  </si>
  <si>
    <t>Montáž trubíc z PE, hr.15-20 mm,vnút.priemer do 38 mm</t>
  </si>
  <si>
    <t>-2068346194</t>
  </si>
  <si>
    <t>2837741537</t>
  </si>
  <si>
    <t>TUBOLIT izolácia-trubica  hr. izol.13mm, vonk.priemer potrubia 20mm DG 13x20nadrezaná  AZ FLEX</t>
  </si>
  <si>
    <t>-550633657</t>
  </si>
  <si>
    <t>2837741550</t>
  </si>
  <si>
    <t>Tubolit DG 25 x 13 izolácia-trubica AZ FLEX Armacell</t>
  </si>
  <si>
    <t>-1378468316</t>
  </si>
  <si>
    <t>2837741563</t>
  </si>
  <si>
    <t>Tubolit DG 32 x 13 izolácia-trubica AZ FLEX Armacell</t>
  </si>
  <si>
    <t>432506613</t>
  </si>
  <si>
    <t>721172203</t>
  </si>
  <si>
    <t>Montáž odpadového HT potrubia vodorovného DN 40</t>
  </si>
  <si>
    <t>1847612449</t>
  </si>
  <si>
    <t>2860020520</t>
  </si>
  <si>
    <t>HT rúra hrdlová DN 40/0250 mm - PP systém pre rozvod vnútorného odpadu</t>
  </si>
  <si>
    <t>1541516719</t>
  </si>
  <si>
    <t>2860020510</t>
  </si>
  <si>
    <t xml:space="preserve">HT rúra hrdlová DN 40/0150 mm - PP systém pre rozvod vnútorného odpadu </t>
  </si>
  <si>
    <t>-965394162</t>
  </si>
  <si>
    <t>2860020530</t>
  </si>
  <si>
    <t xml:space="preserve">HT rúra hrdlová DN 40/0500 mm - PP systém pre rozvod vnútorného odpadu </t>
  </si>
  <si>
    <t>1799552758</t>
  </si>
  <si>
    <t>2860020540</t>
  </si>
  <si>
    <t>HT rúra hrdlová DN 40/1000 mm - PP systém pre rozvod vnútorného odpadu PIPELIFE</t>
  </si>
  <si>
    <t>-537326526</t>
  </si>
  <si>
    <t>721172206</t>
  </si>
  <si>
    <t>Montáž odpadového HT potrubia vodorovného DN 50</t>
  </si>
  <si>
    <t>1164378077</t>
  </si>
  <si>
    <t>2860020580</t>
  </si>
  <si>
    <t xml:space="preserve">HT rúra hrdlová DN 50/0250 mm - PP systém pre rozvod vnútorného odpadu </t>
  </si>
  <si>
    <t>-335542548</t>
  </si>
  <si>
    <t>2860020590</t>
  </si>
  <si>
    <t>HT rúra hrdlová DN 50/0500 mm - PP systém pre rozvod vnútorného odpadu</t>
  </si>
  <si>
    <t>63949088</t>
  </si>
  <si>
    <t>2860020570</t>
  </si>
  <si>
    <t xml:space="preserve">HT rúra hrdlová DN 50/0150 mm - PP systém pre rozvod vnútorného odpadu </t>
  </si>
  <si>
    <t>-953982109</t>
  </si>
  <si>
    <t>2860020600</t>
  </si>
  <si>
    <t xml:space="preserve">HT rúra hrdlová DN 50/1000 mm - PP systém pre rozvod vnútorného odpadu </t>
  </si>
  <si>
    <t>-429060623</t>
  </si>
  <si>
    <t>721172233</t>
  </si>
  <si>
    <t>Montáž odpadového HT potrubia zvislého DN 100</t>
  </si>
  <si>
    <t>828190805</t>
  </si>
  <si>
    <t>2860020710</t>
  </si>
  <si>
    <t xml:space="preserve">HT rúra hrdlová DN 100/0500 mm - PP systém pre rozvod vnútorného odpadu </t>
  </si>
  <si>
    <t>1708697597</t>
  </si>
  <si>
    <t>2860020700</t>
  </si>
  <si>
    <t xml:space="preserve">HT rúra hrdlová DN 100/0250 mm - PP systém pre rozvod vnútorného odpadu </t>
  </si>
  <si>
    <t>694101730</t>
  </si>
  <si>
    <t>721172287</t>
  </si>
  <si>
    <t>Montáž kolena HT potrubia DN 40</t>
  </si>
  <si>
    <t>524438827</t>
  </si>
  <si>
    <t>2860021200</t>
  </si>
  <si>
    <t>HT koleno DN 40/45° - PP systém pre rozvod vnútorného odpadu</t>
  </si>
  <si>
    <t>1297179548</t>
  </si>
  <si>
    <t>721172290</t>
  </si>
  <si>
    <t>Montáž kolena HT potrubia DN 50</t>
  </si>
  <si>
    <t>1196974369</t>
  </si>
  <si>
    <t>2860021230</t>
  </si>
  <si>
    <t>HT koleno DN 50/15° - PP systém pre rozvod vnútorného odpadu</t>
  </si>
  <si>
    <t>1994882563</t>
  </si>
  <si>
    <t>2860021250</t>
  </si>
  <si>
    <t>HT koleno DN 50/45° - PP systém pre rozvod vnútorného odpadu</t>
  </si>
  <si>
    <t>1821732340</t>
  </si>
  <si>
    <t>2860021240</t>
  </si>
  <si>
    <t>HT koleno DN 50/30° - PP systém pre rozvod vnútorného odpadu</t>
  </si>
  <si>
    <t>-481915332</t>
  </si>
  <si>
    <t>721172315</t>
  </si>
  <si>
    <t>Montáž odbočky HT potrubia DN 100</t>
  </si>
  <si>
    <t>631577513</t>
  </si>
  <si>
    <t>2860021710</t>
  </si>
  <si>
    <t>HT odbočka DN 100/ 50/45° - PP systém pre rozvod vnútorného odpadu</t>
  </si>
  <si>
    <t>1351089925</t>
  </si>
  <si>
    <t>2860021770</t>
  </si>
  <si>
    <t>HT odbočka DN 100/100/45° - PP systém pre rozvod vnútorného odpadu</t>
  </si>
  <si>
    <t>1302111725</t>
  </si>
  <si>
    <t>721172327</t>
  </si>
  <si>
    <t>Montáž redukcie HT potrubia DN 50</t>
  </si>
  <si>
    <t>-1158048074</t>
  </si>
  <si>
    <t>2860022340</t>
  </si>
  <si>
    <t>HT redukcia DN 50/40 - PP systém pre rozvod vnútorného odpadu</t>
  </si>
  <si>
    <t>1352347742</t>
  </si>
  <si>
    <t>721194104</t>
  </si>
  <si>
    <t>Zriadenie prípojky na potrubí vyvedenie a upevnenie odpadových výpustiek D 40x1, 8</t>
  </si>
  <si>
    <t>803168223</t>
  </si>
  <si>
    <t>721194105</t>
  </si>
  <si>
    <t>Zriadenie prípojky na potrubí vyvedenie a upevnenie odpadových výpustiek D 50x1, 8</t>
  </si>
  <si>
    <t>-1406793683</t>
  </si>
  <si>
    <t>721194109</t>
  </si>
  <si>
    <t>Zriadenie prípojky na potrubí vyvedenie a upevnenie odpadových výpustiek D 110x2, 3</t>
  </si>
  <si>
    <t>252251789</t>
  </si>
  <si>
    <t>722172621</t>
  </si>
  <si>
    <t>Potrubie z rúr REHAU, rúrka univerzálna RAUTITAN flex DN 16,0x2,2 v kotúčoch</t>
  </si>
  <si>
    <t>-1513048710</t>
  </si>
  <si>
    <t>2862287004</t>
  </si>
  <si>
    <t>T-Kus 25-16-25 RAUTITAN PX odbočka redukovaná, materiál: PPSU REHAU</t>
  </si>
  <si>
    <t>-777361453</t>
  </si>
  <si>
    <t>2862287905</t>
  </si>
  <si>
    <t>T-Kus 25-20-20 RAUTITAN PX odbočka a prietok redukované, materiál: PPSU REHAU</t>
  </si>
  <si>
    <t>-194844105</t>
  </si>
  <si>
    <t>2862287006</t>
  </si>
  <si>
    <t>T-Kus 25-20-25 RAUTITAN PX odbočka redukovaná, materiál: PPSU REHAU</t>
  </si>
  <si>
    <t>332052682</t>
  </si>
  <si>
    <t>2862285104</t>
  </si>
  <si>
    <t>T-Kus 32 RAUTITAN PX odbočka a prietok rovnaké, materiál: PPSU REHAU</t>
  </si>
  <si>
    <t>569243413</t>
  </si>
  <si>
    <t>2862287008</t>
  </si>
  <si>
    <t>T-Kus 32-16-32 RAUTITAN PX odbočka redukovaná, materiál: PPSU REHAU</t>
  </si>
  <si>
    <t>-1433945760</t>
  </si>
  <si>
    <t>2862287907</t>
  </si>
  <si>
    <t>T-Kus 32-20-25 RAUTITAN PX odbočka a prietok redukované, materiál: PPSU REHAU</t>
  </si>
  <si>
    <t>476299189</t>
  </si>
  <si>
    <t>2862287009</t>
  </si>
  <si>
    <t>T-Kus 32-20-32 RAUTITAN PX odbočka redukovaná, materiál: PPSU REHAU</t>
  </si>
  <si>
    <t>457311729</t>
  </si>
  <si>
    <t>2862287909</t>
  </si>
  <si>
    <t>T-Kus 32-25-25 RAUTITAN PX odbočka a prietok redukované, materiál: PPSU REHAU</t>
  </si>
  <si>
    <t>916513143</t>
  </si>
  <si>
    <t>2862271001</t>
  </si>
  <si>
    <t>Násuvná objímka RAUTITAN 16 PX, materiál: PVDF REHAU</t>
  </si>
  <si>
    <t>-1331259823</t>
  </si>
  <si>
    <t>2862271002</t>
  </si>
  <si>
    <t>Násuvná objímka RAUTITAN 20 PX, materiál: PVDF REHAU</t>
  </si>
  <si>
    <t>1276661793</t>
  </si>
  <si>
    <t>2862271003</t>
  </si>
  <si>
    <t>Násuvná objímka RAUTITAN 25 PX, materiál: PVDF REHAU</t>
  </si>
  <si>
    <t>-1017887133</t>
  </si>
  <si>
    <t>2862271004</t>
  </si>
  <si>
    <t>Násuvná objímka RAUTITAN 32 PX, materiál: PVDF REHAU</t>
  </si>
  <si>
    <t>-1693566982</t>
  </si>
  <si>
    <t>2862271005</t>
  </si>
  <si>
    <t>Násuvná objímka RAUTITAN 40 PX, materiál: PVDF REHAU</t>
  </si>
  <si>
    <t>1181480273</t>
  </si>
  <si>
    <t>2862291900</t>
  </si>
  <si>
    <t>Prechod s vnútorným závitom RAUTITAN RX, 25-Rp 1/2, materiál: červený bronz REHAU</t>
  </si>
  <si>
    <t>185653747</t>
  </si>
  <si>
    <t>2862292500</t>
  </si>
  <si>
    <t>Prechod s prevlečnou maticou RAUTITAN RX (tesniaca naplocho) 20-G1/2, materiál: červený bronz REHAU</t>
  </si>
  <si>
    <t>-566234131</t>
  </si>
  <si>
    <t>2862282105</t>
  </si>
  <si>
    <t>Spojka redukovaná RAUTITAN 40-32 PX, materiál: PPSU, REHAU</t>
  </si>
  <si>
    <t>305955524</t>
  </si>
  <si>
    <t>722172622</t>
  </si>
  <si>
    <t>Potrubie z rúr REHAU, rúrka univerzálna RAUTITAN flex DN 20,0x2,8 v kotúčoch</t>
  </si>
  <si>
    <t>296291142</t>
  </si>
  <si>
    <t>722172623</t>
  </si>
  <si>
    <t>Potrubie z rúr REHAU, rúrka univerzálna RAUTITAN flex DN 25,0x3,5 v kotúčoch</t>
  </si>
  <si>
    <t>-816257181</t>
  </si>
  <si>
    <t>722172624</t>
  </si>
  <si>
    <t>Potrubie z rúr REHAU, rúrka univerzálna RAUTITAN flex DN 32,0x4,4 v kotúčoch</t>
  </si>
  <si>
    <t>59930940</t>
  </si>
  <si>
    <t>722172772</t>
  </si>
  <si>
    <t>Montáž nástenky DN 15</t>
  </si>
  <si>
    <t>-2125545625</t>
  </si>
  <si>
    <t>2860028450</t>
  </si>
  <si>
    <t xml:space="preserve">PP-R nástenka 16x3/8" - systém pre rozvod pitnej, teplej vody </t>
  </si>
  <si>
    <t>-1085524619</t>
  </si>
  <si>
    <t>722190401</t>
  </si>
  <si>
    <t>Vyvedenie a upevnenie výpustky DN 15</t>
  </si>
  <si>
    <t>-1349953262</t>
  </si>
  <si>
    <t>722221015</t>
  </si>
  <si>
    <t>Montáž guľového kohúta závitového priameho pre vodu G 3/4</t>
  </si>
  <si>
    <t>-1121470851</t>
  </si>
  <si>
    <t>5511870790x1</t>
  </si>
  <si>
    <t>Guľový uzáver pre vodu, 3/4"</t>
  </si>
  <si>
    <t>-678269223</t>
  </si>
  <si>
    <t>5511871650x1</t>
  </si>
  <si>
    <t>Vodorovná spätná klapka, 3/4"</t>
  </si>
  <si>
    <t>-1201706744</t>
  </si>
  <si>
    <t>722221270</t>
  </si>
  <si>
    <t>Montáž spätného ventilu závitového G 3/4</t>
  </si>
  <si>
    <t>-1161948075</t>
  </si>
  <si>
    <t>722229102</t>
  </si>
  <si>
    <t>Montáž ventilu výtok., plavák.,vypúšť.,odvodňov.,kohút.plniaceho,vypúšťacieho PN 0.6, ventilov G 3/4</t>
  </si>
  <si>
    <t>1228177180</t>
  </si>
  <si>
    <t>5511874580x</t>
  </si>
  <si>
    <t>Guľový rohový ventil, 1/2" x 3/8", s filtrom, bez matky, chrómovaná mosadz</t>
  </si>
  <si>
    <t>1723541409</t>
  </si>
  <si>
    <t>5511874480</t>
  </si>
  <si>
    <t>Flexi hadice k baterii (8x12), 8x12 (F3/8"xM10), 50 cm, nerez IVAR</t>
  </si>
  <si>
    <t>1993367832</t>
  </si>
  <si>
    <t>722290226</t>
  </si>
  <si>
    <t>Tlaková skúška vodovodného potrubia závitového do DN 50</t>
  </si>
  <si>
    <t>1504979423</t>
  </si>
  <si>
    <t>722290234</t>
  </si>
  <si>
    <t>Prepláchnutie a dezinfekcia vodovodného potrubia do DN 80</t>
  </si>
  <si>
    <t>-654528140</t>
  </si>
  <si>
    <t>-1782817034</t>
  </si>
  <si>
    <t>725119307</t>
  </si>
  <si>
    <t>Montáž záchodovej misy kombinovanej s rovným odpadom</t>
  </si>
  <si>
    <t>súb.</t>
  </si>
  <si>
    <t>-883907065</t>
  </si>
  <si>
    <t>6420142170</t>
  </si>
  <si>
    <t>Klozet kombinovaný stojací ZETA biela</t>
  </si>
  <si>
    <t>2065075096</t>
  </si>
  <si>
    <t>725129201</t>
  </si>
  <si>
    <t>Montáž pisoáru keramického bez splachovacej nádrže</t>
  </si>
  <si>
    <t>-603943565</t>
  </si>
  <si>
    <t>6420144070</t>
  </si>
  <si>
    <t>Pisoár, keramika, biela</t>
  </si>
  <si>
    <t>1896644035</t>
  </si>
  <si>
    <t>725219201</t>
  </si>
  <si>
    <t>Montáž umývadla na konzoly, bez výtokovej armatúry</t>
  </si>
  <si>
    <t>653220216</t>
  </si>
  <si>
    <t>6420135170</t>
  </si>
  <si>
    <t>Umývadlo keramické ZETA-60, 470x600x205 mm, biela</t>
  </si>
  <si>
    <t>1218745984</t>
  </si>
  <si>
    <t>725319113</t>
  </si>
  <si>
    <t xml:space="preserve">Montáž kuchynských drezov jednoduchých, hranatých, s rozmerom  do 800 x 600 mm, bez výtokových armatúr </t>
  </si>
  <si>
    <t>568287588</t>
  </si>
  <si>
    <t>5523155500x1</t>
  </si>
  <si>
    <t>Kuchynský drez na dosku, nerez 800x600</t>
  </si>
  <si>
    <t>1019802333</t>
  </si>
  <si>
    <t>725539101</t>
  </si>
  <si>
    <t>Montáž elektrického zásobníka akumulačného stojatého do 50 L</t>
  </si>
  <si>
    <t>-1430510553</t>
  </si>
  <si>
    <t>5413000280</t>
  </si>
  <si>
    <t>Inteligentný elektrický tlakový nástenný akumulačný ohrievač vody, objem 50 l a elektronickým riadením - EO 50 EL, Tatramat</t>
  </si>
  <si>
    <t>419360383</t>
  </si>
  <si>
    <t>725539150</t>
  </si>
  <si>
    <t>Montáž elektrického zásobníka prietokového</t>
  </si>
  <si>
    <t>437790306</t>
  </si>
  <si>
    <t>5413000110</t>
  </si>
  <si>
    <t>Malolitrážny elektrický prepadový ohrievač pod umývadlo s batériou EO 5 P, objem 5 l, Tatramat</t>
  </si>
  <si>
    <t>2110093897</t>
  </si>
  <si>
    <t>725829201</t>
  </si>
  <si>
    <t>Montáž batérie umývadlovej a drezovej nástennej pákovej, alebo klasickej</t>
  </si>
  <si>
    <t>-634424881</t>
  </si>
  <si>
    <t>5514671040</t>
  </si>
  <si>
    <t>Drezová nástenná batéria LOGO NEO DN 15 379240575</t>
  </si>
  <si>
    <t>821416585</t>
  </si>
  <si>
    <t>725849205</t>
  </si>
  <si>
    <t>Montáž batérie sprchovej nástennej, držiak sprchy s nastaviteľnou výškou sprchy</t>
  </si>
  <si>
    <t>1941007432</t>
  </si>
  <si>
    <t>5514513100</t>
  </si>
  <si>
    <t>Batéria sprchová mosadzná s ručnou sprchou TU 8120 XPS 1/2"x 100 mm</t>
  </si>
  <si>
    <t>-10448301</t>
  </si>
  <si>
    <t>725869301</t>
  </si>
  <si>
    <t>Montáž zápachovej uzávierky pre zariaďovacie predmety, umývadlová do D 40</t>
  </si>
  <si>
    <t>1990334084</t>
  </si>
  <si>
    <t>5516211052</t>
  </si>
  <si>
    <t>Zápachová uzávierka HL137/40, 5/4˝ pripojenie prevlečná matica, odtok 137/40 ležatý, DN40, umývadlá s krycou ružicou odtoku DN 40, PP</t>
  </si>
  <si>
    <t>298048665</t>
  </si>
  <si>
    <t>725869311</t>
  </si>
  <si>
    <t>Montáž zápachovej uzávierky pre zariaďovacie predmety, drezová do D 50 (pre jeden drez)</t>
  </si>
  <si>
    <t>-111947258</t>
  </si>
  <si>
    <t>2863120189x1</t>
  </si>
  <si>
    <t>Drezový odtok so sifónom pre 1 drez, D 50, plast</t>
  </si>
  <si>
    <t>-1421928346</t>
  </si>
  <si>
    <t>725869340</t>
  </si>
  <si>
    <t>Montáž zápachovej uzávierky pre zariaďovacie predmety, sprchovej do D 50</t>
  </si>
  <si>
    <t>-2053125694</t>
  </si>
  <si>
    <t>2863120234</t>
  </si>
  <si>
    <t>Odpadový komplet odtok, D 50/40, plast, sanitárny systém, GEBERIT</t>
  </si>
  <si>
    <t>-1563249882</t>
  </si>
  <si>
    <t>725869370</t>
  </si>
  <si>
    <t>Montáž zápachovej uzávierky pre zariaďovacie predmety, pisoárovej do D 40</t>
  </si>
  <si>
    <t>-995509611</t>
  </si>
  <si>
    <t>5516171000</t>
  </si>
  <si>
    <t>Uzávierka zápachová pisoárová T 2421 3</t>
  </si>
  <si>
    <t>-1908964399</t>
  </si>
  <si>
    <t>998725201</t>
  </si>
  <si>
    <t>Presun hmôt pre zariaďovacie predmety v objektoch výšky do 6 m</t>
  </si>
  <si>
    <t>-901439434</t>
  </si>
  <si>
    <t>Lacková č. 78, č.p., KN C 123/6 k.ú. Lacková</t>
  </si>
  <si>
    <t xml:space="preserve">Obec Lacková, Lacková 51, 065 01 Hniezdne, okr. Stará Ľubovňa </t>
  </si>
  <si>
    <t>00329983</t>
  </si>
  <si>
    <t>neplatca</t>
  </si>
  <si>
    <t>vyplní uchádzač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</si>
</sst>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%"/>
    <numFmt numFmtId="165" formatCode="dd\.mm\.yyyy"/>
    <numFmt numFmtId="166" formatCode="#,##0.00000"/>
    <numFmt numFmtId="167" formatCode="#,##0.000"/>
  </numFmts>
  <fonts count="91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8"/>
      <name val="Trebuchet M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i/>
      <sz val="8"/>
      <color indexed="12"/>
      <name val="Trebuchet MS"/>
      <family val="0"/>
    </font>
    <font>
      <b/>
      <sz val="8"/>
      <color indexed="55"/>
      <name val="Trebuchet MS"/>
      <family val="0"/>
    </font>
    <font>
      <b/>
      <sz val="8"/>
      <color indexed="16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72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3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2" fillId="33" borderId="0" xfId="0" applyFont="1" applyFill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77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164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78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9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79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4" fontId="81" fillId="0" borderId="22" xfId="0" applyNumberFormat="1" applyFont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166" fontId="81" fillId="0" borderId="0" xfId="0" applyNumberFormat="1" applyFont="1" applyBorder="1" applyAlignment="1">
      <alignment vertical="center"/>
    </xf>
    <xf numFmtId="4" fontId="81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2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85" fillId="0" borderId="22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66" fontId="85" fillId="0" borderId="0" xfId="0" applyNumberFormat="1" applyFont="1" applyBorder="1" applyAlignment="1">
      <alignment vertical="center"/>
    </xf>
    <xf numFmtId="4" fontId="85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85" fillId="0" borderId="24" xfId="0" applyNumberFormat="1" applyFont="1" applyBorder="1" applyAlignment="1">
      <alignment vertical="center"/>
    </xf>
    <xf numFmtId="4" fontId="85" fillId="0" borderId="25" xfId="0" applyNumberFormat="1" applyFont="1" applyBorder="1" applyAlignment="1">
      <alignment vertical="center"/>
    </xf>
    <xf numFmtId="166" fontId="85" fillId="0" borderId="25" xfId="0" applyNumberFormat="1" applyFont="1" applyBorder="1" applyAlignment="1">
      <alignment vertical="center"/>
    </xf>
    <xf numFmtId="4" fontId="85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9" fillId="0" borderId="14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0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6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87" fillId="0" borderId="20" xfId="0" applyNumberFormat="1" applyFont="1" applyBorder="1" applyAlignment="1">
      <alignment/>
    </xf>
    <xf numFmtId="166" fontId="87" fillId="0" borderId="21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71" fillId="0" borderId="13" xfId="0" applyFont="1" applyBorder="1" applyAlignment="1">
      <alignment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71" fillId="0" borderId="14" xfId="0" applyFont="1" applyBorder="1" applyAlignment="1">
      <alignment/>
    </xf>
    <xf numFmtId="0" fontId="71" fillId="0" borderId="22" xfId="0" applyFont="1" applyBorder="1" applyAlignment="1">
      <alignment/>
    </xf>
    <xf numFmtId="166" fontId="71" fillId="0" borderId="0" xfId="0" applyNumberFormat="1" applyFont="1" applyBorder="1" applyAlignment="1">
      <alignment/>
    </xf>
    <xf numFmtId="166" fontId="71" fillId="0" borderId="23" xfId="0" applyNumberFormat="1" applyFont="1" applyBorder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4" fontId="71" fillId="0" borderId="0" xfId="0" applyNumberFormat="1" applyFont="1" applyAlignment="1">
      <alignment vertical="center"/>
    </xf>
    <xf numFmtId="0" fontId="70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68" fillId="0" borderId="33" xfId="0" applyFont="1" applyBorder="1" applyAlignment="1">
      <alignment horizontal="left" vertical="center"/>
    </xf>
    <xf numFmtId="166" fontId="68" fillId="0" borderId="0" xfId="0" applyNumberFormat="1" applyFont="1" applyBorder="1" applyAlignment="1">
      <alignment vertical="center"/>
    </xf>
    <xf numFmtId="166" fontId="68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8" fillId="0" borderId="33" xfId="0" applyFont="1" applyBorder="1" applyAlignment="1" applyProtection="1">
      <alignment horizontal="center" vertical="center"/>
      <protection locked="0"/>
    </xf>
    <xf numFmtId="49" fontId="88" fillId="0" borderId="33" xfId="0" applyNumberFormat="1" applyFont="1" applyBorder="1" applyAlignment="1" applyProtection="1">
      <alignment horizontal="left" vertical="center" wrapText="1"/>
      <protection locked="0"/>
    </xf>
    <xf numFmtId="0" fontId="88" fillId="0" borderId="33" xfId="0" applyFont="1" applyBorder="1" applyAlignment="1" applyProtection="1">
      <alignment horizontal="center" vertical="center" wrapText="1"/>
      <protection locked="0"/>
    </xf>
    <xf numFmtId="167" fontId="88" fillId="0" borderId="33" xfId="0" applyNumberFormat="1" applyFont="1" applyBorder="1" applyAlignment="1" applyProtection="1">
      <alignment vertical="center"/>
      <protection locked="0"/>
    </xf>
    <xf numFmtId="0" fontId="68" fillId="0" borderId="25" xfId="0" applyFont="1" applyBorder="1" applyAlignment="1">
      <alignment horizontal="center" vertical="center"/>
    </xf>
    <xf numFmtId="166" fontId="68" fillId="0" borderId="25" xfId="0" applyNumberFormat="1" applyFont="1" applyBorder="1" applyAlignment="1">
      <alignment vertical="center"/>
    </xf>
    <xf numFmtId="166" fontId="68" fillId="0" borderId="26" xfId="0" applyNumberFormat="1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/>
    </xf>
    <xf numFmtId="49" fontId="2" fillId="36" borderId="0" xfId="0" applyNumberFormat="1" applyFont="1" applyFill="1" applyBorder="1" applyAlignment="1">
      <alignment horizontal="left" vertical="center"/>
    </xf>
    <xf numFmtId="0" fontId="75" fillId="37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84" fillId="0" borderId="0" xfId="0" applyNumberFormat="1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1" fillId="0" borderId="19" xfId="0" applyFont="1" applyBorder="1" applyAlignment="1">
      <alignment horizontal="center" vertical="center"/>
    </xf>
    <xf numFmtId="0" fontId="81" fillId="0" borderId="20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4" fontId="80" fillId="0" borderId="0" xfId="0" applyNumberFormat="1" applyFont="1" applyBorder="1" applyAlignment="1">
      <alignment vertical="center"/>
    </xf>
    <xf numFmtId="4" fontId="80" fillId="35" borderId="0" xfId="0" applyNumberFormat="1" applyFont="1" applyFill="1" applyBorder="1" applyAlignment="1">
      <alignment vertical="center"/>
    </xf>
    <xf numFmtId="4" fontId="80" fillId="0" borderId="0" xfId="0" applyNumberFormat="1" applyFont="1" applyBorder="1" applyAlignment="1">
      <alignment horizontal="righ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70" fillId="0" borderId="31" xfId="0" applyNumberFormat="1" applyFont="1" applyBorder="1" applyAlignment="1">
      <alignment/>
    </xf>
    <xf numFmtId="4" fontId="70" fillId="0" borderId="31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80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4" fontId="69" fillId="0" borderId="0" xfId="0" applyNumberFormat="1" applyFont="1" applyBorder="1" applyAlignment="1">
      <alignment/>
    </xf>
    <xf numFmtId="4" fontId="69" fillId="0" borderId="0" xfId="0" applyNumberFormat="1" applyFont="1" applyBorder="1" applyAlignment="1">
      <alignment vertical="center"/>
    </xf>
    <xf numFmtId="4" fontId="70" fillId="0" borderId="25" xfId="0" applyNumberFormat="1" applyFont="1" applyBorder="1" applyAlignment="1">
      <alignment/>
    </xf>
    <xf numFmtId="4" fontId="70" fillId="0" borderId="25" xfId="0" applyNumberFormat="1" applyFont="1" applyBorder="1" applyAlignment="1">
      <alignment vertical="center"/>
    </xf>
    <xf numFmtId="4" fontId="69" fillId="0" borderId="20" xfId="0" applyNumberFormat="1" applyFont="1" applyBorder="1" applyAlignment="1">
      <alignment/>
    </xf>
    <xf numFmtId="4" fontId="69" fillId="0" borderId="20" xfId="0" applyNumberFormat="1" applyFont="1" applyBorder="1" applyAlignment="1">
      <alignment vertical="center"/>
    </xf>
    <xf numFmtId="0" fontId="88" fillId="0" borderId="33" xfId="0" applyFont="1" applyBorder="1" applyAlignment="1" applyProtection="1">
      <alignment horizontal="left" vertical="center" wrapText="1"/>
      <protection locked="0"/>
    </xf>
    <xf numFmtId="4" fontId="88" fillId="0" borderId="33" xfId="0" applyNumberFormat="1" applyFont="1" applyBorder="1" applyAlignment="1" applyProtection="1">
      <alignment vertical="center"/>
      <protection locked="0"/>
    </xf>
    <xf numFmtId="0" fontId="74" fillId="33" borderId="0" xfId="36" applyFont="1" applyFill="1" applyAlignment="1" applyProtection="1">
      <alignment horizontal="center" vertical="center"/>
      <protection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" fontId="86" fillId="0" borderId="0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69" fillId="0" borderId="31" xfId="0" applyNumberFormat="1" applyFont="1" applyBorder="1" applyAlignment="1">
      <alignment/>
    </xf>
    <xf numFmtId="4" fontId="69" fillId="0" borderId="31" xfId="0" applyNumberFormat="1" applyFont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75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R2" s="161" t="s">
        <v>8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8" t="s">
        <v>9</v>
      </c>
      <c r="BT2" s="18" t="s">
        <v>10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2:71" ht="36.75" customHeight="1">
      <c r="B4" s="22"/>
      <c r="C4" s="186" t="s">
        <v>11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23"/>
      <c r="AS4" s="17" t="s">
        <v>12</v>
      </c>
      <c r="BS4" s="18" t="s">
        <v>13</v>
      </c>
    </row>
    <row r="5" spans="2:71" ht="14.25" customHeight="1">
      <c r="B5" s="22"/>
      <c r="C5" s="24"/>
      <c r="D5" s="25" t="s">
        <v>14</v>
      </c>
      <c r="E5" s="24"/>
      <c r="F5" s="24"/>
      <c r="G5" s="24"/>
      <c r="H5" s="24"/>
      <c r="I5" s="24"/>
      <c r="J5" s="24"/>
      <c r="K5" s="195" t="s">
        <v>15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24"/>
      <c r="AQ5" s="23"/>
      <c r="BS5" s="18" t="s">
        <v>9</v>
      </c>
    </row>
    <row r="6" spans="2:71" ht="36.75" customHeight="1">
      <c r="B6" s="22"/>
      <c r="C6" s="24"/>
      <c r="D6" s="27" t="s">
        <v>16</v>
      </c>
      <c r="E6" s="24"/>
      <c r="F6" s="24"/>
      <c r="G6" s="24"/>
      <c r="H6" s="24"/>
      <c r="I6" s="24"/>
      <c r="J6" s="24"/>
      <c r="K6" s="196" t="s">
        <v>17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24"/>
      <c r="AQ6" s="23"/>
      <c r="BS6" s="18" t="s">
        <v>9</v>
      </c>
    </row>
    <row r="7" spans="2:71" ht="14.25" customHeight="1">
      <c r="B7" s="22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25" customHeight="1">
      <c r="B8" s="22"/>
      <c r="C8" s="24"/>
      <c r="D8" s="28" t="s">
        <v>20</v>
      </c>
      <c r="E8" s="24"/>
      <c r="F8" s="24"/>
      <c r="G8" s="24"/>
      <c r="H8" s="24"/>
      <c r="I8" s="24"/>
      <c r="J8" s="24"/>
      <c r="K8" s="26" t="s">
        <v>1252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158" t="s">
        <v>1256</v>
      </c>
      <c r="AO8" s="24"/>
      <c r="AP8" s="24"/>
      <c r="AQ8" s="23"/>
      <c r="BS8" s="18" t="s">
        <v>9</v>
      </c>
    </row>
    <row r="9" spans="2:71" ht="14.2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25" customHeight="1">
      <c r="B10" s="22"/>
      <c r="C10" s="24"/>
      <c r="D10" s="28" t="s"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23</v>
      </c>
      <c r="AL10" s="24"/>
      <c r="AM10" s="24"/>
      <c r="AN10" s="157" t="s">
        <v>1254</v>
      </c>
      <c r="AO10" s="24"/>
      <c r="AP10" s="24"/>
      <c r="AQ10" s="23"/>
      <c r="BS10" s="18" t="s">
        <v>9</v>
      </c>
    </row>
    <row r="11" spans="2:71" ht="18" customHeight="1">
      <c r="B11" s="22"/>
      <c r="C11" s="24"/>
      <c r="D11" s="24"/>
      <c r="E11" s="26" t="s">
        <v>1253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157" t="s">
        <v>1255</v>
      </c>
      <c r="AO11" s="24"/>
      <c r="AP11" s="24"/>
      <c r="AQ11" s="23"/>
      <c r="BS11" s="18" t="s">
        <v>9</v>
      </c>
    </row>
    <row r="12" spans="2:71" ht="6.7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156"/>
      <c r="AO12" s="24"/>
      <c r="AP12" s="24"/>
      <c r="AQ12" s="23"/>
      <c r="BS12" s="18" t="s">
        <v>9</v>
      </c>
    </row>
    <row r="13" spans="2:71" ht="14.25" customHeight="1">
      <c r="B13" s="22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23</v>
      </c>
      <c r="AL13" s="24"/>
      <c r="AM13" s="24"/>
      <c r="AN13" s="160" t="s">
        <v>1256</v>
      </c>
      <c r="AO13" s="24"/>
      <c r="AP13" s="24"/>
      <c r="AQ13" s="23"/>
      <c r="BS13" s="18" t="s">
        <v>9</v>
      </c>
    </row>
    <row r="14" spans="2:71" ht="15">
      <c r="B14" s="22"/>
      <c r="C14" s="24"/>
      <c r="D14" s="24"/>
      <c r="E14" s="158" t="s">
        <v>1256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24"/>
      <c r="AJ14" s="24"/>
      <c r="AK14" s="28" t="s">
        <v>25</v>
      </c>
      <c r="AL14" s="24"/>
      <c r="AM14" s="24"/>
      <c r="AN14" s="160" t="s">
        <v>1256</v>
      </c>
      <c r="AO14" s="24"/>
      <c r="AP14" s="24"/>
      <c r="AQ14" s="23"/>
      <c r="BS14" s="18" t="s">
        <v>9</v>
      </c>
    </row>
    <row r="15" spans="2:71" ht="6.7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156"/>
      <c r="AO15" s="24"/>
      <c r="AP15" s="24"/>
      <c r="AQ15" s="23"/>
      <c r="BS15" s="18" t="s">
        <v>6</v>
      </c>
    </row>
    <row r="16" spans="2:71" ht="14.25" customHeight="1">
      <c r="B16" s="22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23</v>
      </c>
      <c r="AL16" s="24"/>
      <c r="AM16" s="24"/>
      <c r="AN16" s="155" t="s">
        <v>5</v>
      </c>
      <c r="AO16" s="24"/>
      <c r="AP16" s="24"/>
      <c r="AQ16" s="23"/>
      <c r="BS16" s="18" t="s">
        <v>6</v>
      </c>
    </row>
    <row r="17" spans="2:71" ht="18" customHeight="1">
      <c r="B17" s="22"/>
      <c r="C17" s="24"/>
      <c r="D17" s="24"/>
      <c r="E17" s="26" t="s">
        <v>24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155" t="s">
        <v>5</v>
      </c>
      <c r="AO17" s="24"/>
      <c r="AP17" s="24"/>
      <c r="AQ17" s="23"/>
      <c r="BS17" s="18" t="s">
        <v>28</v>
      </c>
    </row>
    <row r="18" spans="2:71" ht="6.7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156"/>
      <c r="AO18" s="24"/>
      <c r="AP18" s="24"/>
      <c r="AQ18" s="23"/>
      <c r="BS18" s="18" t="s">
        <v>9</v>
      </c>
    </row>
    <row r="19" spans="2:71" ht="14.25" customHeight="1">
      <c r="B19" s="22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23</v>
      </c>
      <c r="AL19" s="24"/>
      <c r="AM19" s="24"/>
      <c r="AN19" s="155" t="s">
        <v>5</v>
      </c>
      <c r="AO19" s="24"/>
      <c r="AP19" s="24"/>
      <c r="AQ19" s="23"/>
      <c r="BS19" s="18" t="s">
        <v>9</v>
      </c>
    </row>
    <row r="20" spans="2:43" ht="18" customHeight="1">
      <c r="B20" s="22"/>
      <c r="C20" s="24"/>
      <c r="D20" s="24"/>
      <c r="E20" s="26" t="s">
        <v>24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155" t="s">
        <v>5</v>
      </c>
      <c r="AO20" s="24"/>
      <c r="AP20" s="24"/>
      <c r="AQ20" s="23"/>
    </row>
    <row r="21" spans="2:43" ht="6.7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197" t="s">
        <v>5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4"/>
      <c r="AP23" s="24"/>
      <c r="AQ23" s="23"/>
    </row>
    <row r="24" spans="2:43" ht="6.7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7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25" customHeight="1">
      <c r="B26" s="22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0">
        <f>ROUND(AG87,2)</f>
        <v>0</v>
      </c>
      <c r="AL26" s="171"/>
      <c r="AM26" s="171"/>
      <c r="AN26" s="171"/>
      <c r="AO26" s="171"/>
      <c r="AP26" s="24"/>
      <c r="AQ26" s="23"/>
    </row>
    <row r="27" spans="2:43" ht="14.25" customHeight="1">
      <c r="B27" s="22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0">
        <f>ROUND(AG92,2)</f>
        <v>0</v>
      </c>
      <c r="AL27" s="170"/>
      <c r="AM27" s="170"/>
      <c r="AN27" s="170"/>
      <c r="AO27" s="170"/>
      <c r="AP27" s="24"/>
      <c r="AQ27" s="23"/>
    </row>
    <row r="28" spans="2:43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5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72">
        <f>ROUND(AK26+AK27,2)</f>
        <v>0</v>
      </c>
      <c r="AL29" s="173"/>
      <c r="AM29" s="173"/>
      <c r="AN29" s="173"/>
      <c r="AO29" s="173"/>
      <c r="AP29" s="32"/>
      <c r="AQ29" s="33"/>
    </row>
    <row r="30" spans="2:43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2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190">
        <v>0.2</v>
      </c>
      <c r="M31" s="191"/>
      <c r="N31" s="191"/>
      <c r="O31" s="191"/>
      <c r="P31" s="37"/>
      <c r="Q31" s="37"/>
      <c r="R31" s="37"/>
      <c r="S31" s="37"/>
      <c r="T31" s="40" t="s">
        <v>36</v>
      </c>
      <c r="U31" s="37"/>
      <c r="V31" s="37"/>
      <c r="W31" s="192">
        <f>ROUND(AZ87+SUM(CD93),2)</f>
        <v>0</v>
      </c>
      <c r="X31" s="191"/>
      <c r="Y31" s="191"/>
      <c r="Z31" s="191"/>
      <c r="AA31" s="191"/>
      <c r="AB31" s="191"/>
      <c r="AC31" s="191"/>
      <c r="AD31" s="191"/>
      <c r="AE31" s="191"/>
      <c r="AF31" s="37"/>
      <c r="AG31" s="37"/>
      <c r="AH31" s="37"/>
      <c r="AI31" s="37"/>
      <c r="AJ31" s="37"/>
      <c r="AK31" s="192">
        <f>ROUND(AV87+SUM(BY93),2)</f>
        <v>0</v>
      </c>
      <c r="AL31" s="191"/>
      <c r="AM31" s="191"/>
      <c r="AN31" s="191"/>
      <c r="AO31" s="191"/>
      <c r="AP31" s="37"/>
      <c r="AQ31" s="41"/>
    </row>
    <row r="32" spans="2:43" s="2" customFormat="1" ht="14.2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190">
        <v>0.2</v>
      </c>
      <c r="M32" s="191"/>
      <c r="N32" s="191"/>
      <c r="O32" s="191"/>
      <c r="P32" s="37"/>
      <c r="Q32" s="37"/>
      <c r="R32" s="37"/>
      <c r="S32" s="37"/>
      <c r="T32" s="40" t="s">
        <v>36</v>
      </c>
      <c r="U32" s="37"/>
      <c r="V32" s="37"/>
      <c r="W32" s="192">
        <f>ROUND(BA87+SUM(CE93),2)</f>
        <v>0</v>
      </c>
      <c r="X32" s="191"/>
      <c r="Y32" s="191"/>
      <c r="Z32" s="191"/>
      <c r="AA32" s="191"/>
      <c r="AB32" s="191"/>
      <c r="AC32" s="191"/>
      <c r="AD32" s="191"/>
      <c r="AE32" s="191"/>
      <c r="AF32" s="37"/>
      <c r="AG32" s="37"/>
      <c r="AH32" s="37"/>
      <c r="AI32" s="37"/>
      <c r="AJ32" s="37"/>
      <c r="AK32" s="192">
        <f>ROUND(AW87+SUM(BZ93),2)</f>
        <v>0</v>
      </c>
      <c r="AL32" s="191"/>
      <c r="AM32" s="191"/>
      <c r="AN32" s="191"/>
      <c r="AO32" s="191"/>
      <c r="AP32" s="37"/>
      <c r="AQ32" s="41"/>
    </row>
    <row r="33" spans="2:43" s="2" customFormat="1" ht="14.25" customHeight="1" hidden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190">
        <v>0.2</v>
      </c>
      <c r="M33" s="191"/>
      <c r="N33" s="191"/>
      <c r="O33" s="191"/>
      <c r="P33" s="37"/>
      <c r="Q33" s="37"/>
      <c r="R33" s="37"/>
      <c r="S33" s="37"/>
      <c r="T33" s="40" t="s">
        <v>36</v>
      </c>
      <c r="U33" s="37"/>
      <c r="V33" s="37"/>
      <c r="W33" s="192">
        <f>ROUND(BB87+SUM(CF93),2)</f>
        <v>0</v>
      </c>
      <c r="X33" s="191"/>
      <c r="Y33" s="191"/>
      <c r="Z33" s="191"/>
      <c r="AA33" s="191"/>
      <c r="AB33" s="191"/>
      <c r="AC33" s="191"/>
      <c r="AD33" s="191"/>
      <c r="AE33" s="191"/>
      <c r="AF33" s="37"/>
      <c r="AG33" s="37"/>
      <c r="AH33" s="37"/>
      <c r="AI33" s="37"/>
      <c r="AJ33" s="37"/>
      <c r="AK33" s="192">
        <v>0</v>
      </c>
      <c r="AL33" s="191"/>
      <c r="AM33" s="191"/>
      <c r="AN33" s="191"/>
      <c r="AO33" s="191"/>
      <c r="AP33" s="37"/>
      <c r="AQ33" s="41"/>
    </row>
    <row r="34" spans="2:43" s="2" customFormat="1" ht="14.25" customHeight="1" hidden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190">
        <v>0.2</v>
      </c>
      <c r="M34" s="191"/>
      <c r="N34" s="191"/>
      <c r="O34" s="191"/>
      <c r="P34" s="37"/>
      <c r="Q34" s="37"/>
      <c r="R34" s="37"/>
      <c r="S34" s="37"/>
      <c r="T34" s="40" t="s">
        <v>36</v>
      </c>
      <c r="U34" s="37"/>
      <c r="V34" s="37"/>
      <c r="W34" s="192">
        <f>ROUND(BC87+SUM(CG93),2)</f>
        <v>0</v>
      </c>
      <c r="X34" s="191"/>
      <c r="Y34" s="191"/>
      <c r="Z34" s="191"/>
      <c r="AA34" s="191"/>
      <c r="AB34" s="191"/>
      <c r="AC34" s="191"/>
      <c r="AD34" s="191"/>
      <c r="AE34" s="191"/>
      <c r="AF34" s="37"/>
      <c r="AG34" s="37"/>
      <c r="AH34" s="37"/>
      <c r="AI34" s="37"/>
      <c r="AJ34" s="37"/>
      <c r="AK34" s="192">
        <v>0</v>
      </c>
      <c r="AL34" s="191"/>
      <c r="AM34" s="191"/>
      <c r="AN34" s="191"/>
      <c r="AO34" s="191"/>
      <c r="AP34" s="37"/>
      <c r="AQ34" s="41"/>
    </row>
    <row r="35" spans="2:43" s="2" customFormat="1" ht="14.25" customHeight="1" hidden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190">
        <v>0</v>
      </c>
      <c r="M35" s="191"/>
      <c r="N35" s="191"/>
      <c r="O35" s="191"/>
      <c r="P35" s="37"/>
      <c r="Q35" s="37"/>
      <c r="R35" s="37"/>
      <c r="S35" s="37"/>
      <c r="T35" s="40" t="s">
        <v>36</v>
      </c>
      <c r="U35" s="37"/>
      <c r="V35" s="37"/>
      <c r="W35" s="192">
        <f>ROUND(BD87+SUM(CH93),2)</f>
        <v>0</v>
      </c>
      <c r="X35" s="191"/>
      <c r="Y35" s="191"/>
      <c r="Z35" s="191"/>
      <c r="AA35" s="191"/>
      <c r="AB35" s="191"/>
      <c r="AC35" s="191"/>
      <c r="AD35" s="191"/>
      <c r="AE35" s="191"/>
      <c r="AF35" s="37"/>
      <c r="AG35" s="37"/>
      <c r="AH35" s="37"/>
      <c r="AI35" s="37"/>
      <c r="AJ35" s="37"/>
      <c r="AK35" s="192">
        <v>0</v>
      </c>
      <c r="AL35" s="191"/>
      <c r="AM35" s="191"/>
      <c r="AN35" s="191"/>
      <c r="AO35" s="191"/>
      <c r="AP35" s="37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5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182" t="s">
        <v>43</v>
      </c>
      <c r="Y37" s="183"/>
      <c r="Z37" s="183"/>
      <c r="AA37" s="183"/>
      <c r="AB37" s="183"/>
      <c r="AC37" s="44"/>
      <c r="AD37" s="44"/>
      <c r="AE37" s="44"/>
      <c r="AF37" s="44"/>
      <c r="AG37" s="44"/>
      <c r="AH37" s="44"/>
      <c r="AI37" s="44"/>
      <c r="AJ37" s="44"/>
      <c r="AK37" s="184">
        <f>SUM(AK29:AK35)</f>
        <v>0</v>
      </c>
      <c r="AL37" s="183"/>
      <c r="AM37" s="183"/>
      <c r="AN37" s="183"/>
      <c r="AO37" s="185"/>
      <c r="AP37" s="42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186" t="s">
        <v>50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33"/>
    </row>
    <row r="77" spans="2:43" s="3" customFormat="1" ht="14.25" customHeight="1">
      <c r="B77" s="61"/>
      <c r="C77" s="28" t="s">
        <v>14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10/2017_01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16</v>
      </c>
      <c r="D78" s="66"/>
      <c r="E78" s="66"/>
      <c r="F78" s="66"/>
      <c r="G78" s="66"/>
      <c r="H78" s="66"/>
      <c r="I78" s="66"/>
      <c r="J78" s="66"/>
      <c r="K78" s="66"/>
      <c r="L78" s="188" t="str">
        <f>K6</f>
        <v>Rekonštrukcia objektu -  komunitno spolkové centrum v obci Lacková</v>
      </c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Lacková č. 78, č.p., KN C 123/6 k.ú. Lacková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 t="str">
        <f>IF(AN8="","",AN8)</f>
        <v>vyplní uchádzač</v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22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Obec Lacková, Lacková 51, 065 01 Hniezdne, okr. Stará Ľubovňa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27</v>
      </c>
      <c r="AJ82" s="32"/>
      <c r="AK82" s="32"/>
      <c r="AL82" s="32"/>
      <c r="AM82" s="169" t="str">
        <f>IF(E17="","",E17)</f>
        <v> </v>
      </c>
      <c r="AN82" s="169"/>
      <c r="AO82" s="169"/>
      <c r="AP82" s="169"/>
      <c r="AQ82" s="33"/>
      <c r="AS82" s="165" t="s">
        <v>51</v>
      </c>
      <c r="AT82" s="16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>vyplní uchádzač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169" t="str">
        <f>IF(E20="","",E20)</f>
        <v> </v>
      </c>
      <c r="AN83" s="169"/>
      <c r="AO83" s="169"/>
      <c r="AP83" s="169"/>
      <c r="AQ83" s="33"/>
      <c r="AS83" s="167"/>
      <c r="AT83" s="168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7"/>
      <c r="AT84" s="168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78" t="s">
        <v>52</v>
      </c>
      <c r="D85" s="179"/>
      <c r="E85" s="179"/>
      <c r="F85" s="179"/>
      <c r="G85" s="179"/>
      <c r="H85" s="71"/>
      <c r="I85" s="180" t="s">
        <v>53</v>
      </c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80" t="s">
        <v>54</v>
      </c>
      <c r="AH85" s="179"/>
      <c r="AI85" s="179"/>
      <c r="AJ85" s="179"/>
      <c r="AK85" s="179"/>
      <c r="AL85" s="179"/>
      <c r="AM85" s="179"/>
      <c r="AN85" s="180" t="s">
        <v>55</v>
      </c>
      <c r="AO85" s="179"/>
      <c r="AP85" s="181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7">
        <f>ROUND(SUM(AG88:AG90),2)</f>
        <v>0</v>
      </c>
      <c r="AH87" s="177"/>
      <c r="AI87" s="177"/>
      <c r="AJ87" s="177"/>
      <c r="AK87" s="177"/>
      <c r="AL87" s="177"/>
      <c r="AM87" s="177"/>
      <c r="AN87" s="175">
        <f>SUM(AG87,AT87)</f>
        <v>0</v>
      </c>
      <c r="AO87" s="175"/>
      <c r="AP87" s="175"/>
      <c r="AQ87" s="67"/>
      <c r="AS87" s="78">
        <f>ROUND(SUM(AS88:AS90),2)</f>
        <v>0</v>
      </c>
      <c r="AT87" s="79">
        <f>ROUND(SUM(AV87:AW87),2)</f>
        <v>0</v>
      </c>
      <c r="AU87" s="80">
        <f>ROUND(SUM(AU88:AU90),5)</f>
        <v>2390.38509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ROUND(SUM(AZ88:AZ90),2)</f>
        <v>0</v>
      </c>
      <c r="BA87" s="79">
        <f>ROUND(SUM(BA88:BA90),2)</f>
        <v>0</v>
      </c>
      <c r="BB87" s="79">
        <f>ROUND(SUM(BB88:BB90),2)</f>
        <v>0</v>
      </c>
      <c r="BC87" s="79">
        <f>ROUND(SUM(BC88:BC90),2)</f>
        <v>0</v>
      </c>
      <c r="BD87" s="81">
        <f>ROUND(SUM(BD88:BD90),2)</f>
        <v>0</v>
      </c>
      <c r="BS87" s="82" t="s">
        <v>69</v>
      </c>
      <c r="BT87" s="82" t="s">
        <v>70</v>
      </c>
      <c r="BU87" s="83" t="s">
        <v>71</v>
      </c>
      <c r="BV87" s="82" t="s">
        <v>72</v>
      </c>
      <c r="BW87" s="82" t="s">
        <v>73</v>
      </c>
      <c r="BX87" s="82" t="s">
        <v>74</v>
      </c>
    </row>
    <row r="88" spans="1:76" s="5" customFormat="1" ht="47.25" customHeight="1">
      <c r="A88" s="84" t="s">
        <v>75</v>
      </c>
      <c r="B88" s="85"/>
      <c r="C88" s="86"/>
      <c r="D88" s="174" t="s">
        <v>76</v>
      </c>
      <c r="E88" s="174"/>
      <c r="F88" s="174"/>
      <c r="G88" s="174"/>
      <c r="H88" s="174"/>
      <c r="I88" s="87"/>
      <c r="J88" s="174" t="s">
        <v>17</v>
      </c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63">
        <f>'ASR - Rekonštrukcia objek...'!M30</f>
        <v>0</v>
      </c>
      <c r="AH88" s="164"/>
      <c r="AI88" s="164"/>
      <c r="AJ88" s="164"/>
      <c r="AK88" s="164"/>
      <c r="AL88" s="164"/>
      <c r="AM88" s="164"/>
      <c r="AN88" s="163">
        <f>SUM(AG88,AT88)</f>
        <v>0</v>
      </c>
      <c r="AO88" s="164"/>
      <c r="AP88" s="164"/>
      <c r="AQ88" s="88"/>
      <c r="AS88" s="89">
        <f>'ASR - Rekonštrukcia objek...'!M28</f>
        <v>0</v>
      </c>
      <c r="AT88" s="90">
        <f>ROUND(SUM(AV88:AW88),2)</f>
        <v>0</v>
      </c>
      <c r="AU88" s="91">
        <f>'ASR - Rekonštrukcia objek...'!W127</f>
        <v>2300.94594</v>
      </c>
      <c r="AV88" s="90">
        <f>'ASR - Rekonštrukcia objek...'!M32</f>
        <v>0</v>
      </c>
      <c r="AW88" s="90">
        <f>'ASR - Rekonštrukcia objek...'!M33</f>
        <v>0</v>
      </c>
      <c r="AX88" s="90">
        <f>'ASR - Rekonštrukcia objek...'!M34</f>
        <v>0</v>
      </c>
      <c r="AY88" s="90">
        <f>'ASR - Rekonštrukcia objek...'!M35</f>
        <v>0</v>
      </c>
      <c r="AZ88" s="90">
        <f>'ASR - Rekonštrukcia objek...'!H32</f>
        <v>0</v>
      </c>
      <c r="BA88" s="90">
        <f>'ASR - Rekonštrukcia objek...'!H33</f>
        <v>0</v>
      </c>
      <c r="BB88" s="90">
        <f>'ASR - Rekonštrukcia objek...'!H34</f>
        <v>0</v>
      </c>
      <c r="BC88" s="90">
        <f>'ASR - Rekonštrukcia objek...'!H35</f>
        <v>0</v>
      </c>
      <c r="BD88" s="92">
        <f>'ASR - Rekonštrukcia objek...'!H36</f>
        <v>0</v>
      </c>
      <c r="BT88" s="93" t="s">
        <v>77</v>
      </c>
      <c r="BV88" s="93" t="s">
        <v>72</v>
      </c>
      <c r="BW88" s="93" t="s">
        <v>78</v>
      </c>
      <c r="BX88" s="93" t="s">
        <v>73</v>
      </c>
    </row>
    <row r="89" spans="1:76" s="5" customFormat="1" ht="16.5" customHeight="1">
      <c r="A89" s="84" t="s">
        <v>75</v>
      </c>
      <c r="B89" s="85"/>
      <c r="C89" s="86"/>
      <c r="D89" s="174" t="s">
        <v>79</v>
      </c>
      <c r="E89" s="174"/>
      <c r="F89" s="174"/>
      <c r="G89" s="174"/>
      <c r="H89" s="174"/>
      <c r="I89" s="87"/>
      <c r="J89" s="174" t="s">
        <v>80</v>
      </c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63">
        <f>'ELI - Elektrounštalácia +...'!M30</f>
        <v>0</v>
      </c>
      <c r="AH89" s="164"/>
      <c r="AI89" s="164"/>
      <c r="AJ89" s="164"/>
      <c r="AK89" s="164"/>
      <c r="AL89" s="164"/>
      <c r="AM89" s="164"/>
      <c r="AN89" s="163">
        <f>SUM(AG89,AT89)</f>
        <v>0</v>
      </c>
      <c r="AO89" s="164"/>
      <c r="AP89" s="164"/>
      <c r="AQ89" s="88"/>
      <c r="AS89" s="89">
        <f>'ELI - Elektrounštalácia +...'!M28</f>
        <v>0</v>
      </c>
      <c r="AT89" s="90">
        <f>ROUND(SUM(AV89:AW89),2)</f>
        <v>0</v>
      </c>
      <c r="AU89" s="91">
        <f>'ELI - Elektrounštalácia +...'!W114</f>
        <v>0</v>
      </c>
      <c r="AV89" s="90">
        <f>'ELI - Elektrounštalácia +...'!M32</f>
        <v>0</v>
      </c>
      <c r="AW89" s="90">
        <f>'ELI - Elektrounštalácia +...'!M33</f>
        <v>0</v>
      </c>
      <c r="AX89" s="90">
        <f>'ELI - Elektrounštalácia +...'!M34</f>
        <v>0</v>
      </c>
      <c r="AY89" s="90">
        <f>'ELI - Elektrounštalácia +...'!M35</f>
        <v>0</v>
      </c>
      <c r="AZ89" s="90">
        <f>'ELI - Elektrounštalácia +...'!H32</f>
        <v>0</v>
      </c>
      <c r="BA89" s="90">
        <f>'ELI - Elektrounštalácia +...'!H33</f>
        <v>0</v>
      </c>
      <c r="BB89" s="90">
        <f>'ELI - Elektrounštalácia +...'!H34</f>
        <v>0</v>
      </c>
      <c r="BC89" s="90">
        <f>'ELI - Elektrounštalácia +...'!H35</f>
        <v>0</v>
      </c>
      <c r="BD89" s="92">
        <f>'ELI - Elektrounštalácia +...'!H36</f>
        <v>0</v>
      </c>
      <c r="BT89" s="93" t="s">
        <v>77</v>
      </c>
      <c r="BV89" s="93" t="s">
        <v>72</v>
      </c>
      <c r="BW89" s="93" t="s">
        <v>81</v>
      </c>
      <c r="BX89" s="93" t="s">
        <v>73</v>
      </c>
    </row>
    <row r="90" spans="1:76" s="5" customFormat="1" ht="16.5" customHeight="1">
      <c r="A90" s="84" t="s">
        <v>75</v>
      </c>
      <c r="B90" s="85"/>
      <c r="C90" s="86"/>
      <c r="D90" s="174" t="s">
        <v>82</v>
      </c>
      <c r="E90" s="174"/>
      <c r="F90" s="174"/>
      <c r="G90" s="174"/>
      <c r="H90" s="174"/>
      <c r="I90" s="87"/>
      <c r="J90" s="174" t="s">
        <v>83</v>
      </c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63">
        <f>'ZTI - Zdravotechnika'!M30</f>
        <v>0</v>
      </c>
      <c r="AH90" s="164"/>
      <c r="AI90" s="164"/>
      <c r="AJ90" s="164"/>
      <c r="AK90" s="164"/>
      <c r="AL90" s="164"/>
      <c r="AM90" s="164"/>
      <c r="AN90" s="163">
        <f>SUM(AG90,AT90)</f>
        <v>0</v>
      </c>
      <c r="AO90" s="164"/>
      <c r="AP90" s="164"/>
      <c r="AQ90" s="88"/>
      <c r="AS90" s="94">
        <f>'ZTI - Zdravotechnika'!M28</f>
        <v>0</v>
      </c>
      <c r="AT90" s="95">
        <f>ROUND(SUM(AV90:AW90),2)</f>
        <v>0</v>
      </c>
      <c r="AU90" s="96">
        <f>'ZTI - Zdravotechnika'!W117</f>
        <v>89.43915</v>
      </c>
      <c r="AV90" s="95">
        <f>'ZTI - Zdravotechnika'!M32</f>
        <v>0</v>
      </c>
      <c r="AW90" s="95">
        <f>'ZTI - Zdravotechnika'!M33</f>
        <v>0</v>
      </c>
      <c r="AX90" s="95">
        <f>'ZTI - Zdravotechnika'!M34</f>
        <v>0</v>
      </c>
      <c r="AY90" s="95">
        <f>'ZTI - Zdravotechnika'!M35</f>
        <v>0</v>
      </c>
      <c r="AZ90" s="95">
        <f>'ZTI - Zdravotechnika'!H32</f>
        <v>0</v>
      </c>
      <c r="BA90" s="95">
        <f>'ZTI - Zdravotechnika'!H33</f>
        <v>0</v>
      </c>
      <c r="BB90" s="95">
        <f>'ZTI - Zdravotechnika'!H34</f>
        <v>0</v>
      </c>
      <c r="BC90" s="95">
        <f>'ZTI - Zdravotechnika'!H35</f>
        <v>0</v>
      </c>
      <c r="BD90" s="97">
        <f>'ZTI - Zdravotechnika'!H36</f>
        <v>0</v>
      </c>
      <c r="BT90" s="93" t="s">
        <v>77</v>
      </c>
      <c r="BV90" s="93" t="s">
        <v>72</v>
      </c>
      <c r="BW90" s="93" t="s">
        <v>84</v>
      </c>
      <c r="BX90" s="93" t="s">
        <v>73</v>
      </c>
    </row>
    <row r="91" spans="2:43" ht="13.5">
      <c r="B91" s="22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3"/>
    </row>
    <row r="92" spans="2:48" s="1" customFormat="1" ht="30" customHeight="1">
      <c r="B92" s="31"/>
      <c r="C92" s="76" t="s">
        <v>85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175">
        <v>0</v>
      </c>
      <c r="AH92" s="175"/>
      <c r="AI92" s="175"/>
      <c r="AJ92" s="175"/>
      <c r="AK92" s="175"/>
      <c r="AL92" s="175"/>
      <c r="AM92" s="175"/>
      <c r="AN92" s="175">
        <v>0</v>
      </c>
      <c r="AO92" s="175"/>
      <c r="AP92" s="175"/>
      <c r="AQ92" s="33"/>
      <c r="AS92" s="72" t="s">
        <v>86</v>
      </c>
      <c r="AT92" s="73" t="s">
        <v>87</v>
      </c>
      <c r="AU92" s="73" t="s">
        <v>34</v>
      </c>
      <c r="AV92" s="74" t="s">
        <v>57</v>
      </c>
    </row>
    <row r="93" spans="2:48" s="1" customFormat="1" ht="10.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3"/>
      <c r="AS93" s="98"/>
      <c r="AT93" s="52"/>
      <c r="AU93" s="52"/>
      <c r="AV93" s="54"/>
    </row>
    <row r="94" spans="2:43" s="1" customFormat="1" ht="30" customHeight="1">
      <c r="B94" s="31"/>
      <c r="C94" s="99" t="s">
        <v>88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76">
        <f>ROUND(AG87+AG92,2)</f>
        <v>0</v>
      </c>
      <c r="AH94" s="176"/>
      <c r="AI94" s="176"/>
      <c r="AJ94" s="176"/>
      <c r="AK94" s="176"/>
      <c r="AL94" s="176"/>
      <c r="AM94" s="176"/>
      <c r="AN94" s="176">
        <f>AN87+AN92</f>
        <v>0</v>
      </c>
      <c r="AO94" s="176"/>
      <c r="AP94" s="176"/>
      <c r="AQ94" s="33"/>
    </row>
    <row r="95" spans="2:43" s="1" customFormat="1" ht="6.7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7"/>
    </row>
  </sheetData>
  <sheetProtection/>
  <mergeCells count="53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4:AM94"/>
    <mergeCell ref="AN94:AP94"/>
    <mergeCell ref="D90:H90"/>
    <mergeCell ref="J90:AF90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AG87:AM87"/>
    <mergeCell ref="AN87:AP87"/>
  </mergeCells>
  <hyperlinks>
    <hyperlink ref="K1:S1" location="C2" display="1) Súhrnný list stavby"/>
    <hyperlink ref="W1:AF1" location="C87" display="2) Rekapitulácia objektov"/>
    <hyperlink ref="A88" location="'ASR - Rekonštrukcia objek...'!C2" display="/"/>
    <hyperlink ref="A89" location="'ELI - Elektrounštalácia +...'!C2" display="/"/>
    <hyperlink ref="A90" location="'ZTI - Zdravotechnik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5"/>
  <sheetViews>
    <sheetView showGridLines="0" zoomScalePageLayoutView="0" workbookViewId="0" topLeftCell="A1">
      <pane ySplit="1" topLeftCell="A116" activePane="bottomLeft" state="frozen"/>
      <selection pane="topLeft" activeCell="A1" sqref="A1"/>
      <selection pane="bottomLeft" activeCell="L130" sqref="L130:M13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89</v>
      </c>
      <c r="G1" s="13"/>
      <c r="H1" s="212" t="s">
        <v>90</v>
      </c>
      <c r="I1" s="212"/>
      <c r="J1" s="212"/>
      <c r="K1" s="212"/>
      <c r="L1" s="13" t="s">
        <v>91</v>
      </c>
      <c r="M1" s="11"/>
      <c r="N1" s="11"/>
      <c r="O1" s="12" t="s">
        <v>92</v>
      </c>
      <c r="P1" s="11"/>
      <c r="Q1" s="11"/>
      <c r="R1" s="11"/>
      <c r="S1" s="13" t="s">
        <v>93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61" t="s">
        <v>8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18" t="s">
        <v>78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2:46" ht="36.75" customHeight="1">
      <c r="B4" s="22"/>
      <c r="C4" s="186" t="s">
        <v>94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3"/>
      <c r="T4" s="17" t="s">
        <v>12</v>
      </c>
      <c r="AT4" s="18" t="s">
        <v>6</v>
      </c>
    </row>
    <row r="5" spans="2:18" ht="6.7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4.75" customHeight="1">
      <c r="B6" s="22"/>
      <c r="C6" s="24"/>
      <c r="D6" s="28" t="s">
        <v>16</v>
      </c>
      <c r="E6" s="24"/>
      <c r="F6" s="218" t="str">
        <f>'Rekapitulácia stavby'!K6</f>
        <v>Rekonštrukcia objektu -  komunitno spolkové centrum v obci Lacková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4"/>
      <c r="R6" s="23"/>
    </row>
    <row r="7" spans="2:18" s="1" customFormat="1" ht="32.25" customHeight="1">
      <c r="B7" s="31"/>
      <c r="C7" s="32"/>
      <c r="D7" s="27" t="s">
        <v>95</v>
      </c>
      <c r="E7" s="32"/>
      <c r="F7" s="196" t="s">
        <v>96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25" customHeight="1">
      <c r="B9" s="31"/>
      <c r="C9" s="32"/>
      <c r="D9" s="28" t="s">
        <v>20</v>
      </c>
      <c r="E9" s="32"/>
      <c r="F9" s="26" t="str">
        <f>'Rekapitulácia stavby'!K8</f>
        <v>Lacková č. 78, č.p., KN C 123/6 k.ú. Lacková</v>
      </c>
      <c r="G9" s="32"/>
      <c r="H9" s="32"/>
      <c r="I9" s="32"/>
      <c r="J9" s="32"/>
      <c r="K9" s="32"/>
      <c r="L9" s="32"/>
      <c r="M9" s="28" t="s">
        <v>21</v>
      </c>
      <c r="N9" s="32"/>
      <c r="O9" s="220" t="str">
        <f>'Rekapitulácia stavby'!AN8</f>
        <v>vyplní uchádzač</v>
      </c>
      <c r="P9" s="220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195" t="str">
        <f>IF('Rekapitulácia stavby'!AN10="","",'Rekapitulácia stavby'!AN10)</f>
        <v>00329983</v>
      </c>
      <c r="P11" s="195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IF('Rekapitulácia stavby'!E11="","",'Rekapitulácia stavby'!E11)</f>
        <v>Obec Lacková, Lacková 51, 065 01 Hniezdne, okr. Stará Ľubovňa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195" t="str">
        <f>IF('Rekapitulácia stavby'!AN11="","",'Rekapitulácia stavby'!AN11)</f>
        <v>neplatca</v>
      </c>
      <c r="P12" s="195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95" t="str">
        <f>IF('Rekapitulácia stavby'!AN13="","",'Rekapitulácia stavby'!AN13)</f>
        <v>vyplní uchádzač</v>
      </c>
      <c r="P14" s="195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IF('Rekapitulácia stavby'!E14="","",'Rekapitulácia stavby'!E14)</f>
        <v>vyplní uchádzač</v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195" t="str">
        <f>IF('Rekapitulácia stavby'!AN14="","",'Rekapitulácia stavby'!AN14)</f>
        <v>vyplní uchádzač</v>
      </c>
      <c r="P15" s="195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95">
        <f>IF('Rekapitulácia stavby'!AN16="","",'Rekapitulácia stavby'!AN16)</f>
      </c>
      <c r="P17" s="195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195">
        <f>IF('Rekapitulácia stavby'!AN17="","",'Rekapitulácia stavby'!AN17)</f>
      </c>
      <c r="P18" s="195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95">
        <f>IF('Rekapitulácia stavby'!AN19="","",'Rekapitulácia stavby'!AN19)</f>
      </c>
      <c r="P20" s="195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195">
        <f>IF('Rekapitulácia stavby'!AN20="","",'Rekapitulácia stavby'!AN20)</f>
      </c>
      <c r="P21" s="195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7" t="s">
        <v>5</v>
      </c>
      <c r="F24" s="197"/>
      <c r="G24" s="197"/>
      <c r="H24" s="197"/>
      <c r="I24" s="197"/>
      <c r="J24" s="197"/>
      <c r="K24" s="197"/>
      <c r="L24" s="197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2" t="s">
        <v>97</v>
      </c>
      <c r="E27" s="32"/>
      <c r="F27" s="32"/>
      <c r="G27" s="32"/>
      <c r="H27" s="32"/>
      <c r="I27" s="32"/>
      <c r="J27" s="32"/>
      <c r="K27" s="32"/>
      <c r="L27" s="32"/>
      <c r="M27" s="170">
        <f>N88</f>
        <v>0</v>
      </c>
      <c r="N27" s="170"/>
      <c r="O27" s="170"/>
      <c r="P27" s="170"/>
      <c r="Q27" s="32"/>
      <c r="R27" s="33"/>
    </row>
    <row r="28" spans="2:18" s="1" customFormat="1" ht="14.25" customHeight="1">
      <c r="B28" s="31"/>
      <c r="C28" s="32"/>
      <c r="D28" s="30" t="s">
        <v>98</v>
      </c>
      <c r="E28" s="32"/>
      <c r="F28" s="32"/>
      <c r="G28" s="32"/>
      <c r="H28" s="32"/>
      <c r="I28" s="32"/>
      <c r="J28" s="32"/>
      <c r="K28" s="32"/>
      <c r="L28" s="32"/>
      <c r="M28" s="170">
        <f>N108</f>
        <v>0</v>
      </c>
      <c r="N28" s="170"/>
      <c r="O28" s="170"/>
      <c r="P28" s="170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0</v>
      </c>
      <c r="N30" s="217"/>
      <c r="O30" s="217"/>
      <c r="P30" s="217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34</v>
      </c>
      <c r="E32" s="38" t="s">
        <v>35</v>
      </c>
      <c r="F32" s="39">
        <v>0.2</v>
      </c>
      <c r="G32" s="104" t="s">
        <v>36</v>
      </c>
      <c r="H32" s="226">
        <f>ROUND((SUM(BE108:BE109)+SUM(BE127:BE264)),2)</f>
        <v>0</v>
      </c>
      <c r="I32" s="217"/>
      <c r="J32" s="217"/>
      <c r="K32" s="32"/>
      <c r="L32" s="32"/>
      <c r="M32" s="226">
        <f>ROUND(ROUND((SUM(BE108:BE109)+SUM(BE127:BE264)),2)*F32,2)</f>
        <v>0</v>
      </c>
      <c r="N32" s="217"/>
      <c r="O32" s="217"/>
      <c r="P32" s="217"/>
      <c r="Q32" s="32"/>
      <c r="R32" s="33"/>
    </row>
    <row r="33" spans="2:18" s="1" customFormat="1" ht="14.25" customHeight="1">
      <c r="B33" s="31"/>
      <c r="C33" s="32"/>
      <c r="D33" s="32"/>
      <c r="E33" s="38" t="s">
        <v>37</v>
      </c>
      <c r="F33" s="39">
        <v>0.2</v>
      </c>
      <c r="G33" s="104" t="s">
        <v>36</v>
      </c>
      <c r="H33" s="226">
        <f>ROUND((SUM(BF108:BF109)+SUM(BF127:BF264)),2)</f>
        <v>0</v>
      </c>
      <c r="I33" s="217"/>
      <c r="J33" s="217"/>
      <c r="K33" s="32"/>
      <c r="L33" s="32"/>
      <c r="M33" s="226">
        <f>ROUND(ROUND((SUM(BF108:BF109)+SUM(BF127:BF264)),2)*F33,2)</f>
        <v>0</v>
      </c>
      <c r="N33" s="217"/>
      <c r="O33" s="217"/>
      <c r="P33" s="217"/>
      <c r="Q33" s="32"/>
      <c r="R33" s="33"/>
    </row>
    <row r="34" spans="2:18" s="1" customFormat="1" ht="14.25" customHeight="1" hidden="1">
      <c r="B34" s="31"/>
      <c r="C34" s="32"/>
      <c r="D34" s="32"/>
      <c r="E34" s="38" t="s">
        <v>38</v>
      </c>
      <c r="F34" s="39">
        <v>0.2</v>
      </c>
      <c r="G34" s="104" t="s">
        <v>36</v>
      </c>
      <c r="H34" s="226">
        <f>ROUND((SUM(BG108:BG109)+SUM(BG127:BG264)),2)</f>
        <v>0</v>
      </c>
      <c r="I34" s="217"/>
      <c r="J34" s="217"/>
      <c r="K34" s="32"/>
      <c r="L34" s="32"/>
      <c r="M34" s="226">
        <v>0</v>
      </c>
      <c r="N34" s="217"/>
      <c r="O34" s="217"/>
      <c r="P34" s="217"/>
      <c r="Q34" s="32"/>
      <c r="R34" s="33"/>
    </row>
    <row r="35" spans="2:18" s="1" customFormat="1" ht="14.25" customHeight="1" hidden="1">
      <c r="B35" s="31"/>
      <c r="C35" s="32"/>
      <c r="D35" s="32"/>
      <c r="E35" s="38" t="s">
        <v>39</v>
      </c>
      <c r="F35" s="39">
        <v>0.2</v>
      </c>
      <c r="G35" s="104" t="s">
        <v>36</v>
      </c>
      <c r="H35" s="226">
        <f>ROUND((SUM(BH108:BH109)+SUM(BH127:BH264)),2)</f>
        <v>0</v>
      </c>
      <c r="I35" s="217"/>
      <c r="J35" s="217"/>
      <c r="K35" s="32"/>
      <c r="L35" s="32"/>
      <c r="M35" s="226">
        <v>0</v>
      </c>
      <c r="N35" s="217"/>
      <c r="O35" s="217"/>
      <c r="P35" s="217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26">
        <f>ROUND((SUM(BI108:BI109)+SUM(BI127:BI264)),2)</f>
        <v>0</v>
      </c>
      <c r="I36" s="217"/>
      <c r="J36" s="217"/>
      <c r="K36" s="32"/>
      <c r="L36" s="32"/>
      <c r="M36" s="226">
        <v>0</v>
      </c>
      <c r="N36" s="217"/>
      <c r="O36" s="217"/>
      <c r="P36" s="217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27">
        <f>SUM(M30:M36)</f>
        <v>0</v>
      </c>
      <c r="M38" s="227"/>
      <c r="N38" s="227"/>
      <c r="O38" s="227"/>
      <c r="P38" s="228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86" t="s">
        <v>99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18" t="str">
        <f>F6</f>
        <v>Rekonštrukcia objektu -  komunitno spolkové centrum v obci Lacková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2"/>
      <c r="R78" s="33"/>
    </row>
    <row r="79" spans="2:18" s="1" customFormat="1" ht="36.75" customHeight="1">
      <c r="B79" s="31"/>
      <c r="C79" s="65" t="s">
        <v>95</v>
      </c>
      <c r="D79" s="32"/>
      <c r="E79" s="32"/>
      <c r="F79" s="188" t="str">
        <f>F7</f>
        <v>ASR - Rekonštrukcia objektu -  komunitno spolkové centrum v obci Lacková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>Lacková č. 78, č.p., KN C 123/6 k.ú. Lacková</v>
      </c>
      <c r="G81" s="32"/>
      <c r="H81" s="32"/>
      <c r="I81" s="32"/>
      <c r="J81" s="32"/>
      <c r="K81" s="28" t="s">
        <v>21</v>
      </c>
      <c r="L81" s="32"/>
      <c r="M81" s="220" t="str">
        <f>IF(O9="","",O9)</f>
        <v>vyplní uchádzač</v>
      </c>
      <c r="N81" s="220"/>
      <c r="O81" s="220"/>
      <c r="P81" s="220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22</v>
      </c>
      <c r="D83" s="32"/>
      <c r="E83" s="32"/>
      <c r="F83" s="26" t="str">
        <f>E12</f>
        <v>Obec Lacková, Lacková 51, 065 01 Hniezdne, okr. Stará Ľubovňa </v>
      </c>
      <c r="G83" s="32"/>
      <c r="H83" s="32"/>
      <c r="I83" s="32"/>
      <c r="J83" s="32"/>
      <c r="K83" s="28" t="s">
        <v>27</v>
      </c>
      <c r="L83" s="32"/>
      <c r="M83" s="195" t="str">
        <f>E18</f>
        <v> </v>
      </c>
      <c r="N83" s="195"/>
      <c r="O83" s="195"/>
      <c r="P83" s="195"/>
      <c r="Q83" s="195"/>
      <c r="R83" s="33"/>
    </row>
    <row r="84" spans="2:18" s="1" customFormat="1" ht="14.25" customHeight="1">
      <c r="B84" s="31"/>
      <c r="C84" s="28" t="s">
        <v>26</v>
      </c>
      <c r="D84" s="32"/>
      <c r="E84" s="32"/>
      <c r="F84" s="26" t="str">
        <f>IF(E15="","",E15)</f>
        <v>vyplní uchádzač</v>
      </c>
      <c r="G84" s="32"/>
      <c r="H84" s="32"/>
      <c r="I84" s="32"/>
      <c r="J84" s="32"/>
      <c r="K84" s="28" t="s">
        <v>29</v>
      </c>
      <c r="L84" s="32"/>
      <c r="M84" s="195" t="str">
        <f>E21</f>
        <v> </v>
      </c>
      <c r="N84" s="195"/>
      <c r="O84" s="195"/>
      <c r="P84" s="195"/>
      <c r="Q84" s="195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24" t="s">
        <v>100</v>
      </c>
      <c r="D86" s="225"/>
      <c r="E86" s="225"/>
      <c r="F86" s="225"/>
      <c r="G86" s="225"/>
      <c r="H86" s="100"/>
      <c r="I86" s="100"/>
      <c r="J86" s="100"/>
      <c r="K86" s="100"/>
      <c r="L86" s="100"/>
      <c r="M86" s="100"/>
      <c r="N86" s="224" t="s">
        <v>101</v>
      </c>
      <c r="O86" s="225"/>
      <c r="P86" s="225"/>
      <c r="Q86" s="225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5">
        <f>N127</f>
        <v>0</v>
      </c>
      <c r="O88" s="215"/>
      <c r="P88" s="215"/>
      <c r="Q88" s="215"/>
      <c r="R88" s="33"/>
      <c r="AU88" s="18" t="s">
        <v>103</v>
      </c>
    </row>
    <row r="89" spans="2:18" s="6" customFormat="1" ht="24.75" customHeight="1">
      <c r="B89" s="109"/>
      <c r="C89" s="110"/>
      <c r="D89" s="111" t="s">
        <v>104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5">
        <f>N128</f>
        <v>0</v>
      </c>
      <c r="O89" s="223"/>
      <c r="P89" s="223"/>
      <c r="Q89" s="223"/>
      <c r="R89" s="112"/>
    </row>
    <row r="90" spans="2:18" s="7" customFormat="1" ht="19.5" customHeight="1">
      <c r="B90" s="113"/>
      <c r="C90" s="114"/>
      <c r="D90" s="115" t="s">
        <v>105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21">
        <f>N129</f>
        <v>0</v>
      </c>
      <c r="O90" s="222"/>
      <c r="P90" s="222"/>
      <c r="Q90" s="222"/>
      <c r="R90" s="116"/>
    </row>
    <row r="91" spans="2:18" s="7" customFormat="1" ht="19.5" customHeight="1">
      <c r="B91" s="113"/>
      <c r="C91" s="114"/>
      <c r="D91" s="115" t="s">
        <v>106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21">
        <f>N131</f>
        <v>0</v>
      </c>
      <c r="O91" s="222"/>
      <c r="P91" s="222"/>
      <c r="Q91" s="222"/>
      <c r="R91" s="116"/>
    </row>
    <row r="92" spans="2:18" s="7" customFormat="1" ht="19.5" customHeight="1">
      <c r="B92" s="113"/>
      <c r="C92" s="114"/>
      <c r="D92" s="115" t="s">
        <v>107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21">
        <f>N147</f>
        <v>0</v>
      </c>
      <c r="O92" s="222"/>
      <c r="P92" s="222"/>
      <c r="Q92" s="222"/>
      <c r="R92" s="116"/>
    </row>
    <row r="93" spans="2:18" s="7" customFormat="1" ht="19.5" customHeight="1">
      <c r="B93" s="113"/>
      <c r="C93" s="114"/>
      <c r="D93" s="115" t="s">
        <v>108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21">
        <f>N168</f>
        <v>0</v>
      </c>
      <c r="O93" s="222"/>
      <c r="P93" s="222"/>
      <c r="Q93" s="222"/>
      <c r="R93" s="116"/>
    </row>
    <row r="94" spans="2:18" s="6" customFormat="1" ht="24.75" customHeight="1">
      <c r="B94" s="109"/>
      <c r="C94" s="110"/>
      <c r="D94" s="111" t="s">
        <v>109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05">
        <f>N173</f>
        <v>0</v>
      </c>
      <c r="O94" s="223"/>
      <c r="P94" s="223"/>
      <c r="Q94" s="223"/>
      <c r="R94" s="112"/>
    </row>
    <row r="95" spans="2:18" s="7" customFormat="1" ht="19.5" customHeight="1">
      <c r="B95" s="113"/>
      <c r="C95" s="114"/>
      <c r="D95" s="115" t="s">
        <v>110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21">
        <f>N174</f>
        <v>0</v>
      </c>
      <c r="O95" s="222"/>
      <c r="P95" s="222"/>
      <c r="Q95" s="222"/>
      <c r="R95" s="116"/>
    </row>
    <row r="96" spans="2:18" s="7" customFormat="1" ht="19.5" customHeight="1">
      <c r="B96" s="113"/>
      <c r="C96" s="114"/>
      <c r="D96" s="115" t="s">
        <v>111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21">
        <f>N182</f>
        <v>0</v>
      </c>
      <c r="O96" s="222"/>
      <c r="P96" s="222"/>
      <c r="Q96" s="222"/>
      <c r="R96" s="116"/>
    </row>
    <row r="97" spans="2:18" s="7" customFormat="1" ht="19.5" customHeight="1">
      <c r="B97" s="113"/>
      <c r="C97" s="114"/>
      <c r="D97" s="115" t="s">
        <v>112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21">
        <f>N187</f>
        <v>0</v>
      </c>
      <c r="O97" s="222"/>
      <c r="P97" s="222"/>
      <c r="Q97" s="222"/>
      <c r="R97" s="116"/>
    </row>
    <row r="98" spans="2:18" s="7" customFormat="1" ht="19.5" customHeight="1">
      <c r="B98" s="113"/>
      <c r="C98" s="114"/>
      <c r="D98" s="115" t="s">
        <v>113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21">
        <f>N191</f>
        <v>0</v>
      </c>
      <c r="O98" s="222"/>
      <c r="P98" s="222"/>
      <c r="Q98" s="222"/>
      <c r="R98" s="116"/>
    </row>
    <row r="99" spans="2:18" s="7" customFormat="1" ht="19.5" customHeight="1">
      <c r="B99" s="113"/>
      <c r="C99" s="114"/>
      <c r="D99" s="115" t="s">
        <v>114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21">
        <f>N196</f>
        <v>0</v>
      </c>
      <c r="O99" s="222"/>
      <c r="P99" s="222"/>
      <c r="Q99" s="222"/>
      <c r="R99" s="116"/>
    </row>
    <row r="100" spans="2:18" s="7" customFormat="1" ht="19.5" customHeight="1">
      <c r="B100" s="113"/>
      <c r="C100" s="114"/>
      <c r="D100" s="115" t="s">
        <v>115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21">
        <f>N201</f>
        <v>0</v>
      </c>
      <c r="O100" s="222"/>
      <c r="P100" s="222"/>
      <c r="Q100" s="222"/>
      <c r="R100" s="116"/>
    </row>
    <row r="101" spans="2:18" s="7" customFormat="1" ht="19.5" customHeight="1">
      <c r="B101" s="113"/>
      <c r="C101" s="114"/>
      <c r="D101" s="115" t="s">
        <v>116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21">
        <f>N210</f>
        <v>0</v>
      </c>
      <c r="O101" s="222"/>
      <c r="P101" s="222"/>
      <c r="Q101" s="222"/>
      <c r="R101" s="116"/>
    </row>
    <row r="102" spans="2:18" s="7" customFormat="1" ht="19.5" customHeight="1">
      <c r="B102" s="113"/>
      <c r="C102" s="114"/>
      <c r="D102" s="115" t="s">
        <v>117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21">
        <f>N226</f>
        <v>0</v>
      </c>
      <c r="O102" s="222"/>
      <c r="P102" s="222"/>
      <c r="Q102" s="222"/>
      <c r="R102" s="116"/>
    </row>
    <row r="103" spans="2:18" s="7" customFormat="1" ht="19.5" customHeight="1">
      <c r="B103" s="113"/>
      <c r="C103" s="114"/>
      <c r="D103" s="115" t="s">
        <v>118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221">
        <f>N238</f>
        <v>0</v>
      </c>
      <c r="O103" s="222"/>
      <c r="P103" s="222"/>
      <c r="Q103" s="222"/>
      <c r="R103" s="116"/>
    </row>
    <row r="104" spans="2:18" s="7" customFormat="1" ht="19.5" customHeight="1">
      <c r="B104" s="113"/>
      <c r="C104" s="114"/>
      <c r="D104" s="115" t="s">
        <v>119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221">
        <f>N248</f>
        <v>0</v>
      </c>
      <c r="O104" s="222"/>
      <c r="P104" s="222"/>
      <c r="Q104" s="222"/>
      <c r="R104" s="116"/>
    </row>
    <row r="105" spans="2:18" s="7" customFormat="1" ht="19.5" customHeight="1">
      <c r="B105" s="113"/>
      <c r="C105" s="114"/>
      <c r="D105" s="115" t="s">
        <v>120</v>
      </c>
      <c r="E105" s="114"/>
      <c r="F105" s="114"/>
      <c r="G105" s="114"/>
      <c r="H105" s="114"/>
      <c r="I105" s="114"/>
      <c r="J105" s="114"/>
      <c r="K105" s="114"/>
      <c r="L105" s="114"/>
      <c r="M105" s="114"/>
      <c r="N105" s="221">
        <f>N255</f>
        <v>0</v>
      </c>
      <c r="O105" s="222"/>
      <c r="P105" s="222"/>
      <c r="Q105" s="222"/>
      <c r="R105" s="116"/>
    </row>
    <row r="106" spans="2:18" s="7" customFormat="1" ht="19.5" customHeight="1">
      <c r="B106" s="113"/>
      <c r="C106" s="114"/>
      <c r="D106" s="115" t="s">
        <v>121</v>
      </c>
      <c r="E106" s="114"/>
      <c r="F106" s="114"/>
      <c r="G106" s="114"/>
      <c r="H106" s="114"/>
      <c r="I106" s="114"/>
      <c r="J106" s="114"/>
      <c r="K106" s="114"/>
      <c r="L106" s="114"/>
      <c r="M106" s="114"/>
      <c r="N106" s="221">
        <f>N261</f>
        <v>0</v>
      </c>
      <c r="O106" s="222"/>
      <c r="P106" s="222"/>
      <c r="Q106" s="222"/>
      <c r="R106" s="116"/>
    </row>
    <row r="107" spans="2:18" s="1" customFormat="1" ht="21.7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29.25" customHeight="1">
      <c r="B108" s="31"/>
      <c r="C108" s="108" t="s">
        <v>122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215">
        <v>0</v>
      </c>
      <c r="O108" s="216"/>
      <c r="P108" s="216"/>
      <c r="Q108" s="216"/>
      <c r="R108" s="33"/>
      <c r="T108" s="117"/>
      <c r="U108" s="118" t="s">
        <v>34</v>
      </c>
    </row>
    <row r="109" spans="2:18" s="1" customFormat="1" ht="18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29.25" customHeight="1">
      <c r="B110" s="31"/>
      <c r="C110" s="99" t="s">
        <v>88</v>
      </c>
      <c r="D110" s="100"/>
      <c r="E110" s="100"/>
      <c r="F110" s="100"/>
      <c r="G110" s="100"/>
      <c r="H110" s="100"/>
      <c r="I110" s="100"/>
      <c r="J110" s="100"/>
      <c r="K110" s="100"/>
      <c r="L110" s="176">
        <f>ROUND(SUM(N88+N108),2)</f>
        <v>0</v>
      </c>
      <c r="M110" s="176"/>
      <c r="N110" s="176"/>
      <c r="O110" s="176"/>
      <c r="P110" s="176"/>
      <c r="Q110" s="176"/>
      <c r="R110" s="33"/>
    </row>
    <row r="111" spans="2:18" s="1" customFormat="1" ht="6.75" customHeight="1"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7"/>
    </row>
    <row r="115" spans="2:18" s="1" customFormat="1" ht="6.75" customHeight="1"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60"/>
    </row>
    <row r="116" spans="2:18" s="1" customFormat="1" ht="36.75" customHeight="1">
      <c r="B116" s="31"/>
      <c r="C116" s="186" t="s">
        <v>123</v>
      </c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33"/>
    </row>
    <row r="117" spans="2:18" s="1" customFormat="1" ht="6.7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18" s="1" customFormat="1" ht="30" customHeight="1">
      <c r="B118" s="31"/>
      <c r="C118" s="28" t="s">
        <v>16</v>
      </c>
      <c r="D118" s="32"/>
      <c r="E118" s="32"/>
      <c r="F118" s="218" t="str">
        <f>F6</f>
        <v>Rekonštrukcia objektu -  komunitno spolkové centrum v obci Lacková</v>
      </c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32"/>
      <c r="R118" s="33"/>
    </row>
    <row r="119" spans="2:18" s="1" customFormat="1" ht="36.75" customHeight="1">
      <c r="B119" s="31"/>
      <c r="C119" s="65" t="s">
        <v>95</v>
      </c>
      <c r="D119" s="32"/>
      <c r="E119" s="32"/>
      <c r="F119" s="188" t="str">
        <f>F7</f>
        <v>ASR - Rekonštrukcia objektu -  komunitno spolkové centrum v obci Lacková</v>
      </c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32"/>
      <c r="R119" s="33"/>
    </row>
    <row r="120" spans="2:18" s="1" customFormat="1" ht="6.7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18" customHeight="1">
      <c r="B121" s="31"/>
      <c r="C121" s="28" t="s">
        <v>20</v>
      </c>
      <c r="D121" s="32"/>
      <c r="E121" s="32"/>
      <c r="F121" s="26" t="str">
        <f>F9</f>
        <v>Lacková č. 78, č.p., KN C 123/6 k.ú. Lacková</v>
      </c>
      <c r="G121" s="32"/>
      <c r="H121" s="32"/>
      <c r="I121" s="32"/>
      <c r="J121" s="32"/>
      <c r="K121" s="28" t="s">
        <v>21</v>
      </c>
      <c r="L121" s="32"/>
      <c r="M121" s="220" t="str">
        <f>IF(O9="","",O9)</f>
        <v>vyplní uchádzač</v>
      </c>
      <c r="N121" s="220"/>
      <c r="O121" s="220"/>
      <c r="P121" s="220"/>
      <c r="Q121" s="32"/>
      <c r="R121" s="33"/>
    </row>
    <row r="122" spans="2:18" s="1" customFormat="1" ht="6.7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18" s="1" customFormat="1" ht="15">
      <c r="B123" s="31"/>
      <c r="C123" s="28" t="s">
        <v>22</v>
      </c>
      <c r="D123" s="32"/>
      <c r="E123" s="32"/>
      <c r="F123" s="26" t="str">
        <f>E12</f>
        <v>Obec Lacková, Lacková 51, 065 01 Hniezdne, okr. Stará Ľubovňa </v>
      </c>
      <c r="G123" s="32"/>
      <c r="H123" s="32"/>
      <c r="I123" s="32"/>
      <c r="J123" s="32"/>
      <c r="K123" s="28" t="s">
        <v>27</v>
      </c>
      <c r="L123" s="32"/>
      <c r="M123" s="195" t="str">
        <f>E18</f>
        <v> </v>
      </c>
      <c r="N123" s="195"/>
      <c r="O123" s="195"/>
      <c r="P123" s="195"/>
      <c r="Q123" s="195"/>
      <c r="R123" s="33"/>
    </row>
    <row r="124" spans="2:18" s="1" customFormat="1" ht="14.25" customHeight="1">
      <c r="B124" s="31"/>
      <c r="C124" s="28" t="s">
        <v>26</v>
      </c>
      <c r="D124" s="32"/>
      <c r="E124" s="32"/>
      <c r="F124" s="26" t="str">
        <f>IF(E15="","",E15)</f>
        <v>vyplní uchádzač</v>
      </c>
      <c r="G124" s="32"/>
      <c r="H124" s="32"/>
      <c r="I124" s="32"/>
      <c r="J124" s="32"/>
      <c r="K124" s="28" t="s">
        <v>29</v>
      </c>
      <c r="L124" s="32"/>
      <c r="M124" s="195" t="str">
        <f>E21</f>
        <v> </v>
      </c>
      <c r="N124" s="195"/>
      <c r="O124" s="195"/>
      <c r="P124" s="195"/>
      <c r="Q124" s="195"/>
      <c r="R124" s="33"/>
    </row>
    <row r="125" spans="2:18" s="1" customFormat="1" ht="9.7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7" s="8" customFormat="1" ht="29.25" customHeight="1">
      <c r="B126" s="119"/>
      <c r="C126" s="120" t="s">
        <v>124</v>
      </c>
      <c r="D126" s="121" t="s">
        <v>125</v>
      </c>
      <c r="E126" s="121" t="s">
        <v>52</v>
      </c>
      <c r="F126" s="213" t="s">
        <v>126</v>
      </c>
      <c r="G126" s="213"/>
      <c r="H126" s="213"/>
      <c r="I126" s="213"/>
      <c r="J126" s="121" t="s">
        <v>127</v>
      </c>
      <c r="K126" s="121" t="s">
        <v>128</v>
      </c>
      <c r="L126" s="213" t="s">
        <v>129</v>
      </c>
      <c r="M126" s="213"/>
      <c r="N126" s="213" t="s">
        <v>101</v>
      </c>
      <c r="O126" s="213"/>
      <c r="P126" s="213"/>
      <c r="Q126" s="214"/>
      <c r="R126" s="122"/>
      <c r="T126" s="72" t="s">
        <v>130</v>
      </c>
      <c r="U126" s="73" t="s">
        <v>34</v>
      </c>
      <c r="V126" s="73" t="s">
        <v>131</v>
      </c>
      <c r="W126" s="73" t="s">
        <v>132</v>
      </c>
      <c r="X126" s="73" t="s">
        <v>133</v>
      </c>
      <c r="Y126" s="73" t="s">
        <v>134</v>
      </c>
      <c r="Z126" s="73" t="s">
        <v>135</v>
      </c>
      <c r="AA126" s="74" t="s">
        <v>136</v>
      </c>
    </row>
    <row r="127" spans="2:63" s="1" customFormat="1" ht="29.25" customHeight="1">
      <c r="B127" s="31"/>
      <c r="C127" s="76" t="s">
        <v>97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02">
        <f>BK127</f>
        <v>0</v>
      </c>
      <c r="O127" s="203"/>
      <c r="P127" s="203"/>
      <c r="Q127" s="203"/>
      <c r="R127" s="33"/>
      <c r="T127" s="75"/>
      <c r="U127" s="47"/>
      <c r="V127" s="47"/>
      <c r="W127" s="123">
        <f>W128+W173</f>
        <v>2300.94594</v>
      </c>
      <c r="X127" s="47"/>
      <c r="Y127" s="123">
        <f>Y128+Y173</f>
        <v>53.44383</v>
      </c>
      <c r="Z127" s="47"/>
      <c r="AA127" s="124">
        <f>AA128+AA173</f>
        <v>4.9037</v>
      </c>
      <c r="AT127" s="18" t="s">
        <v>69</v>
      </c>
      <c r="AU127" s="18" t="s">
        <v>103</v>
      </c>
      <c r="BK127" s="125">
        <f>BK128+BK173</f>
        <v>0</v>
      </c>
    </row>
    <row r="128" spans="2:63" s="9" customFormat="1" ht="36.75" customHeight="1">
      <c r="B128" s="126"/>
      <c r="C128" s="127"/>
      <c r="D128" s="128" t="s">
        <v>104</v>
      </c>
      <c r="E128" s="128"/>
      <c r="F128" s="128"/>
      <c r="G128" s="128"/>
      <c r="H128" s="128"/>
      <c r="I128" s="128"/>
      <c r="J128" s="128"/>
      <c r="K128" s="128"/>
      <c r="L128" s="128"/>
      <c r="M128" s="128"/>
      <c r="N128" s="204">
        <f>BK128</f>
        <v>0</v>
      </c>
      <c r="O128" s="205"/>
      <c r="P128" s="205"/>
      <c r="Q128" s="205"/>
      <c r="R128" s="129"/>
      <c r="T128" s="130"/>
      <c r="U128" s="127"/>
      <c r="V128" s="127"/>
      <c r="W128" s="131">
        <f>W129+W131+W147+W168</f>
        <v>661.61251</v>
      </c>
      <c r="X128" s="127"/>
      <c r="Y128" s="131">
        <f>Y129+Y131+Y147+Y168</f>
        <v>22.70771</v>
      </c>
      <c r="Z128" s="127"/>
      <c r="AA128" s="132">
        <f>AA129+AA131+AA147+AA168</f>
        <v>4.60955</v>
      </c>
      <c r="AR128" s="133" t="s">
        <v>77</v>
      </c>
      <c r="AT128" s="134" t="s">
        <v>69</v>
      </c>
      <c r="AU128" s="134" t="s">
        <v>70</v>
      </c>
      <c r="AY128" s="133" t="s">
        <v>137</v>
      </c>
      <c r="BK128" s="135">
        <f>BK129+BK131+BK147+BK168</f>
        <v>0</v>
      </c>
    </row>
    <row r="129" spans="2:63" s="9" customFormat="1" ht="19.5" customHeight="1">
      <c r="B129" s="126"/>
      <c r="C129" s="127"/>
      <c r="D129" s="136" t="s">
        <v>105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06">
        <f>BK129</f>
        <v>0</v>
      </c>
      <c r="O129" s="207"/>
      <c r="P129" s="207"/>
      <c r="Q129" s="207"/>
      <c r="R129" s="129"/>
      <c r="T129" s="130"/>
      <c r="U129" s="127"/>
      <c r="V129" s="127"/>
      <c r="W129" s="131">
        <f>W130</f>
        <v>57.6065</v>
      </c>
      <c r="X129" s="127"/>
      <c r="Y129" s="131">
        <f>Y130</f>
        <v>0</v>
      </c>
      <c r="Z129" s="127"/>
      <c r="AA129" s="132">
        <f>AA130</f>
        <v>0</v>
      </c>
      <c r="AR129" s="133" t="s">
        <v>77</v>
      </c>
      <c r="AT129" s="134" t="s">
        <v>69</v>
      </c>
      <c r="AU129" s="134" t="s">
        <v>77</v>
      </c>
      <c r="AY129" s="133" t="s">
        <v>137</v>
      </c>
      <c r="BK129" s="135">
        <f>BK130</f>
        <v>0</v>
      </c>
    </row>
    <row r="130" spans="2:65" s="1" customFormat="1" ht="25.5" customHeight="1">
      <c r="B130" s="137"/>
      <c r="C130" s="138" t="s">
        <v>138</v>
      </c>
      <c r="D130" s="138" t="s">
        <v>139</v>
      </c>
      <c r="E130" s="139" t="s">
        <v>140</v>
      </c>
      <c r="F130" s="200" t="s">
        <v>141</v>
      </c>
      <c r="G130" s="200"/>
      <c r="H130" s="200"/>
      <c r="I130" s="200"/>
      <c r="J130" s="140" t="s">
        <v>142</v>
      </c>
      <c r="K130" s="141">
        <v>3.5</v>
      </c>
      <c r="L130" s="201">
        <v>0</v>
      </c>
      <c r="M130" s="201"/>
      <c r="N130" s="201">
        <f>ROUND(L130*K130,2)</f>
        <v>0</v>
      </c>
      <c r="O130" s="201"/>
      <c r="P130" s="201"/>
      <c r="Q130" s="201"/>
      <c r="R130" s="142"/>
      <c r="T130" s="143" t="s">
        <v>5</v>
      </c>
      <c r="U130" s="40" t="s">
        <v>37</v>
      </c>
      <c r="V130" s="144">
        <v>16.459</v>
      </c>
      <c r="W130" s="144">
        <f>V130*K130</f>
        <v>57.6065</v>
      </c>
      <c r="X130" s="144">
        <v>0</v>
      </c>
      <c r="Y130" s="144">
        <f>X130*K130</f>
        <v>0</v>
      </c>
      <c r="Z130" s="144">
        <v>0</v>
      </c>
      <c r="AA130" s="145">
        <f>Z130*K130</f>
        <v>0</v>
      </c>
      <c r="AR130" s="18" t="s">
        <v>143</v>
      </c>
      <c r="AT130" s="18" t="s">
        <v>139</v>
      </c>
      <c r="AU130" s="18" t="s">
        <v>144</v>
      </c>
      <c r="AY130" s="18" t="s">
        <v>137</v>
      </c>
      <c r="BE130" s="146">
        <f>IF(U130="základná",N130,0)</f>
        <v>0</v>
      </c>
      <c r="BF130" s="146">
        <f>IF(U130="znížená",N130,0)</f>
        <v>0</v>
      </c>
      <c r="BG130" s="146">
        <f>IF(U130="zákl. prenesená",N130,0)</f>
        <v>0</v>
      </c>
      <c r="BH130" s="146">
        <f>IF(U130="zníž. prenesená",N130,0)</f>
        <v>0</v>
      </c>
      <c r="BI130" s="146">
        <f>IF(U130="nulová",N130,0)</f>
        <v>0</v>
      </c>
      <c r="BJ130" s="18" t="s">
        <v>144</v>
      </c>
      <c r="BK130" s="146">
        <f>ROUND(L130*K130,2)</f>
        <v>0</v>
      </c>
      <c r="BL130" s="18" t="s">
        <v>143</v>
      </c>
      <c r="BM130" s="18" t="s">
        <v>145</v>
      </c>
    </row>
    <row r="131" spans="2:63" s="9" customFormat="1" ht="29.25" customHeight="1">
      <c r="B131" s="126"/>
      <c r="C131" s="127"/>
      <c r="D131" s="136" t="s">
        <v>106</v>
      </c>
      <c r="E131" s="136"/>
      <c r="F131" s="136"/>
      <c r="G131" s="136"/>
      <c r="H131" s="136"/>
      <c r="I131" s="136"/>
      <c r="J131" s="136"/>
      <c r="K131" s="136"/>
      <c r="L131" s="136"/>
      <c r="M131" s="136"/>
      <c r="N131" s="198">
        <f>BK131</f>
        <v>0</v>
      </c>
      <c r="O131" s="199"/>
      <c r="P131" s="199"/>
      <c r="Q131" s="199"/>
      <c r="R131" s="129"/>
      <c r="T131" s="130"/>
      <c r="U131" s="127"/>
      <c r="V131" s="127"/>
      <c r="W131" s="131">
        <f>SUM(W132:W146)</f>
        <v>359.53829</v>
      </c>
      <c r="X131" s="127"/>
      <c r="Y131" s="131">
        <f>SUM(Y132:Y146)</f>
        <v>7.48476</v>
      </c>
      <c r="Z131" s="127"/>
      <c r="AA131" s="132">
        <f>SUM(AA132:AA146)</f>
        <v>0</v>
      </c>
      <c r="AR131" s="133" t="s">
        <v>77</v>
      </c>
      <c r="AT131" s="134" t="s">
        <v>69</v>
      </c>
      <c r="AU131" s="134" t="s">
        <v>77</v>
      </c>
      <c r="AY131" s="133" t="s">
        <v>137</v>
      </c>
      <c r="BK131" s="135">
        <f>SUM(BK132:BK146)</f>
        <v>0</v>
      </c>
    </row>
    <row r="132" spans="2:65" s="1" customFormat="1" ht="51" customHeight="1">
      <c r="B132" s="137"/>
      <c r="C132" s="138" t="s">
        <v>146</v>
      </c>
      <c r="D132" s="138" t="s">
        <v>139</v>
      </c>
      <c r="E132" s="139" t="s">
        <v>147</v>
      </c>
      <c r="F132" s="200" t="s">
        <v>148</v>
      </c>
      <c r="G132" s="200"/>
      <c r="H132" s="200"/>
      <c r="I132" s="200"/>
      <c r="J132" s="140" t="s">
        <v>149</v>
      </c>
      <c r="K132" s="141">
        <v>50.55</v>
      </c>
      <c r="L132" s="201">
        <v>0</v>
      </c>
      <c r="M132" s="201"/>
      <c r="N132" s="201">
        <f aca="true" t="shared" si="0" ref="N132:N146">ROUND(L132*K132,2)</f>
        <v>0</v>
      </c>
      <c r="O132" s="201"/>
      <c r="P132" s="201"/>
      <c r="Q132" s="201"/>
      <c r="R132" s="142"/>
      <c r="T132" s="143" t="s">
        <v>5</v>
      </c>
      <c r="U132" s="40" t="s">
        <v>37</v>
      </c>
      <c r="V132" s="144">
        <v>0.50721</v>
      </c>
      <c r="W132" s="144">
        <f aca="true" t="shared" si="1" ref="W132:W146">V132*K132</f>
        <v>25.63947</v>
      </c>
      <c r="X132" s="144">
        <v>0.0059</v>
      </c>
      <c r="Y132" s="144">
        <f aca="true" t="shared" si="2" ref="Y132:Y146">X132*K132</f>
        <v>0.29825</v>
      </c>
      <c r="Z132" s="144">
        <v>0</v>
      </c>
      <c r="AA132" s="145">
        <f aca="true" t="shared" si="3" ref="AA132:AA146">Z132*K132</f>
        <v>0</v>
      </c>
      <c r="AR132" s="18" t="s">
        <v>143</v>
      </c>
      <c r="AT132" s="18" t="s">
        <v>139</v>
      </c>
      <c r="AU132" s="18" t="s">
        <v>144</v>
      </c>
      <c r="AY132" s="18" t="s">
        <v>137</v>
      </c>
      <c r="BE132" s="146">
        <f aca="true" t="shared" si="4" ref="BE132:BE146">IF(U132="základná",N132,0)</f>
        <v>0</v>
      </c>
      <c r="BF132" s="146">
        <f aca="true" t="shared" si="5" ref="BF132:BF146">IF(U132="znížená",N132,0)</f>
        <v>0</v>
      </c>
      <c r="BG132" s="146">
        <f aca="true" t="shared" si="6" ref="BG132:BG146">IF(U132="zákl. prenesená",N132,0)</f>
        <v>0</v>
      </c>
      <c r="BH132" s="146">
        <f aca="true" t="shared" si="7" ref="BH132:BH146">IF(U132="zníž. prenesená",N132,0)</f>
        <v>0</v>
      </c>
      <c r="BI132" s="146">
        <f aca="true" t="shared" si="8" ref="BI132:BI146">IF(U132="nulová",N132,0)</f>
        <v>0</v>
      </c>
      <c r="BJ132" s="18" t="s">
        <v>144</v>
      </c>
      <c r="BK132" s="146">
        <f aca="true" t="shared" si="9" ref="BK132:BK146">ROUND(L132*K132,2)</f>
        <v>0</v>
      </c>
      <c r="BL132" s="18" t="s">
        <v>143</v>
      </c>
      <c r="BM132" s="18" t="s">
        <v>150</v>
      </c>
    </row>
    <row r="133" spans="2:65" s="1" customFormat="1" ht="38.25" customHeight="1">
      <c r="B133" s="137"/>
      <c r="C133" s="138" t="s">
        <v>151</v>
      </c>
      <c r="D133" s="138" t="s">
        <v>139</v>
      </c>
      <c r="E133" s="139" t="s">
        <v>152</v>
      </c>
      <c r="F133" s="200" t="s">
        <v>153</v>
      </c>
      <c r="G133" s="200"/>
      <c r="H133" s="200"/>
      <c r="I133" s="200"/>
      <c r="J133" s="140" t="s">
        <v>149</v>
      </c>
      <c r="K133" s="141">
        <v>185.28</v>
      </c>
      <c r="L133" s="201">
        <v>0</v>
      </c>
      <c r="M133" s="201"/>
      <c r="N133" s="201">
        <f t="shared" si="0"/>
        <v>0</v>
      </c>
      <c r="O133" s="201"/>
      <c r="P133" s="201"/>
      <c r="Q133" s="201"/>
      <c r="R133" s="142"/>
      <c r="T133" s="143" t="s">
        <v>5</v>
      </c>
      <c r="U133" s="40" t="s">
        <v>37</v>
      </c>
      <c r="V133" s="144">
        <v>0.35868</v>
      </c>
      <c r="W133" s="144">
        <f t="shared" si="1"/>
        <v>66.45623</v>
      </c>
      <c r="X133" s="144">
        <v>0.0033</v>
      </c>
      <c r="Y133" s="144">
        <f t="shared" si="2"/>
        <v>0.61142</v>
      </c>
      <c r="Z133" s="144">
        <v>0</v>
      </c>
      <c r="AA133" s="145">
        <f t="shared" si="3"/>
        <v>0</v>
      </c>
      <c r="AR133" s="18" t="s">
        <v>143</v>
      </c>
      <c r="AT133" s="18" t="s">
        <v>139</v>
      </c>
      <c r="AU133" s="18" t="s">
        <v>144</v>
      </c>
      <c r="AY133" s="18" t="s">
        <v>137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144</v>
      </c>
      <c r="BK133" s="146">
        <f t="shared" si="9"/>
        <v>0</v>
      </c>
      <c r="BL133" s="18" t="s">
        <v>143</v>
      </c>
      <c r="BM133" s="18" t="s">
        <v>154</v>
      </c>
    </row>
    <row r="134" spans="2:65" s="1" customFormat="1" ht="38.25" customHeight="1">
      <c r="B134" s="137"/>
      <c r="C134" s="138" t="s">
        <v>155</v>
      </c>
      <c r="D134" s="138" t="s">
        <v>139</v>
      </c>
      <c r="E134" s="139" t="s">
        <v>156</v>
      </c>
      <c r="F134" s="200" t="s">
        <v>157</v>
      </c>
      <c r="G134" s="200"/>
      <c r="H134" s="200"/>
      <c r="I134" s="200"/>
      <c r="J134" s="140" t="s">
        <v>149</v>
      </c>
      <c r="K134" s="141">
        <v>235.5</v>
      </c>
      <c r="L134" s="201">
        <v>0</v>
      </c>
      <c r="M134" s="201"/>
      <c r="N134" s="201">
        <f t="shared" si="0"/>
        <v>0</v>
      </c>
      <c r="O134" s="201"/>
      <c r="P134" s="201"/>
      <c r="Q134" s="201"/>
      <c r="R134" s="142"/>
      <c r="T134" s="143" t="s">
        <v>5</v>
      </c>
      <c r="U134" s="40" t="s">
        <v>37</v>
      </c>
      <c r="V134" s="144">
        <v>0.1441</v>
      </c>
      <c r="W134" s="144">
        <f t="shared" si="1"/>
        <v>33.93555</v>
      </c>
      <c r="X134" s="144">
        <v>0.00053</v>
      </c>
      <c r="Y134" s="144">
        <f t="shared" si="2"/>
        <v>0.12482</v>
      </c>
      <c r="Z134" s="144">
        <v>0</v>
      </c>
      <c r="AA134" s="145">
        <f t="shared" si="3"/>
        <v>0</v>
      </c>
      <c r="AR134" s="18" t="s">
        <v>143</v>
      </c>
      <c r="AT134" s="18" t="s">
        <v>139</v>
      </c>
      <c r="AU134" s="18" t="s">
        <v>144</v>
      </c>
      <c r="AY134" s="18" t="s">
        <v>137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144</v>
      </c>
      <c r="BK134" s="146">
        <f t="shared" si="9"/>
        <v>0</v>
      </c>
      <c r="BL134" s="18" t="s">
        <v>143</v>
      </c>
      <c r="BM134" s="18" t="s">
        <v>158</v>
      </c>
    </row>
    <row r="135" spans="2:65" s="1" customFormat="1" ht="25.5" customHeight="1">
      <c r="B135" s="137"/>
      <c r="C135" s="138" t="s">
        <v>10</v>
      </c>
      <c r="D135" s="138" t="s">
        <v>139</v>
      </c>
      <c r="E135" s="139" t="s">
        <v>159</v>
      </c>
      <c r="F135" s="200" t="s">
        <v>160</v>
      </c>
      <c r="G135" s="200"/>
      <c r="H135" s="200"/>
      <c r="I135" s="200"/>
      <c r="J135" s="140" t="s">
        <v>149</v>
      </c>
      <c r="K135" s="141">
        <v>99.85</v>
      </c>
      <c r="L135" s="201">
        <v>0</v>
      </c>
      <c r="M135" s="201"/>
      <c r="N135" s="201">
        <f t="shared" si="0"/>
        <v>0</v>
      </c>
      <c r="O135" s="201"/>
      <c r="P135" s="201"/>
      <c r="Q135" s="201"/>
      <c r="R135" s="142"/>
      <c r="T135" s="143" t="s">
        <v>5</v>
      </c>
      <c r="U135" s="40" t="s">
        <v>37</v>
      </c>
      <c r="V135" s="144">
        <v>0.11118</v>
      </c>
      <c r="W135" s="144">
        <f t="shared" si="1"/>
        <v>11.10132</v>
      </c>
      <c r="X135" s="144">
        <v>0.00499</v>
      </c>
      <c r="Y135" s="144">
        <f t="shared" si="2"/>
        <v>0.49825</v>
      </c>
      <c r="Z135" s="144">
        <v>0</v>
      </c>
      <c r="AA135" s="145">
        <f t="shared" si="3"/>
        <v>0</v>
      </c>
      <c r="AR135" s="18" t="s">
        <v>143</v>
      </c>
      <c r="AT135" s="18" t="s">
        <v>139</v>
      </c>
      <c r="AU135" s="18" t="s">
        <v>144</v>
      </c>
      <c r="AY135" s="18" t="s">
        <v>137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144</v>
      </c>
      <c r="BK135" s="146">
        <f t="shared" si="9"/>
        <v>0</v>
      </c>
      <c r="BL135" s="18" t="s">
        <v>143</v>
      </c>
      <c r="BM135" s="18" t="s">
        <v>161</v>
      </c>
    </row>
    <row r="136" spans="2:65" s="1" customFormat="1" ht="25.5" customHeight="1">
      <c r="B136" s="137"/>
      <c r="C136" s="138" t="s">
        <v>162</v>
      </c>
      <c r="D136" s="138" t="s">
        <v>139</v>
      </c>
      <c r="E136" s="139" t="s">
        <v>163</v>
      </c>
      <c r="F136" s="200" t="s">
        <v>164</v>
      </c>
      <c r="G136" s="200"/>
      <c r="H136" s="200"/>
      <c r="I136" s="200"/>
      <c r="J136" s="140" t="s">
        <v>149</v>
      </c>
      <c r="K136" s="141">
        <v>5</v>
      </c>
      <c r="L136" s="201">
        <v>0</v>
      </c>
      <c r="M136" s="201"/>
      <c r="N136" s="201">
        <f t="shared" si="0"/>
        <v>0</v>
      </c>
      <c r="O136" s="201"/>
      <c r="P136" s="201"/>
      <c r="Q136" s="201"/>
      <c r="R136" s="142"/>
      <c r="T136" s="143" t="s">
        <v>5</v>
      </c>
      <c r="U136" s="40" t="s">
        <v>37</v>
      </c>
      <c r="V136" s="144">
        <v>0.366</v>
      </c>
      <c r="W136" s="144">
        <f t="shared" si="1"/>
        <v>1.83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143</v>
      </c>
      <c r="AT136" s="18" t="s">
        <v>139</v>
      </c>
      <c r="AU136" s="18" t="s">
        <v>144</v>
      </c>
      <c r="AY136" s="18" t="s">
        <v>137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144</v>
      </c>
      <c r="BK136" s="146">
        <f t="shared" si="9"/>
        <v>0</v>
      </c>
      <c r="BL136" s="18" t="s">
        <v>143</v>
      </c>
      <c r="BM136" s="18" t="s">
        <v>165</v>
      </c>
    </row>
    <row r="137" spans="2:65" s="1" customFormat="1" ht="38.25" customHeight="1">
      <c r="B137" s="137"/>
      <c r="C137" s="138" t="s">
        <v>166</v>
      </c>
      <c r="D137" s="138" t="s">
        <v>139</v>
      </c>
      <c r="E137" s="139" t="s">
        <v>167</v>
      </c>
      <c r="F137" s="200" t="s">
        <v>168</v>
      </c>
      <c r="G137" s="200"/>
      <c r="H137" s="200"/>
      <c r="I137" s="200"/>
      <c r="J137" s="140" t="s">
        <v>149</v>
      </c>
      <c r="K137" s="141">
        <v>50.22</v>
      </c>
      <c r="L137" s="201">
        <v>0</v>
      </c>
      <c r="M137" s="201"/>
      <c r="N137" s="201">
        <f t="shared" si="0"/>
        <v>0</v>
      </c>
      <c r="O137" s="201"/>
      <c r="P137" s="201"/>
      <c r="Q137" s="201"/>
      <c r="R137" s="142"/>
      <c r="T137" s="143" t="s">
        <v>5</v>
      </c>
      <c r="U137" s="40" t="s">
        <v>37</v>
      </c>
      <c r="V137" s="144">
        <v>0.79299</v>
      </c>
      <c r="W137" s="144">
        <f t="shared" si="1"/>
        <v>39.82396</v>
      </c>
      <c r="X137" s="144">
        <v>0.01241</v>
      </c>
      <c r="Y137" s="144">
        <f t="shared" si="2"/>
        <v>0.62323</v>
      </c>
      <c r="Z137" s="144">
        <v>0</v>
      </c>
      <c r="AA137" s="145">
        <f t="shared" si="3"/>
        <v>0</v>
      </c>
      <c r="AR137" s="18" t="s">
        <v>143</v>
      </c>
      <c r="AT137" s="18" t="s">
        <v>139</v>
      </c>
      <c r="AU137" s="18" t="s">
        <v>144</v>
      </c>
      <c r="AY137" s="18" t="s">
        <v>137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144</v>
      </c>
      <c r="BK137" s="146">
        <f t="shared" si="9"/>
        <v>0</v>
      </c>
      <c r="BL137" s="18" t="s">
        <v>143</v>
      </c>
      <c r="BM137" s="18" t="s">
        <v>169</v>
      </c>
    </row>
    <row r="138" spans="2:65" s="1" customFormat="1" ht="38.25" customHeight="1">
      <c r="B138" s="137"/>
      <c r="C138" s="138" t="s">
        <v>170</v>
      </c>
      <c r="D138" s="138" t="s">
        <v>139</v>
      </c>
      <c r="E138" s="139" t="s">
        <v>171</v>
      </c>
      <c r="F138" s="200" t="s">
        <v>172</v>
      </c>
      <c r="G138" s="200"/>
      <c r="H138" s="200"/>
      <c r="I138" s="200"/>
      <c r="J138" s="140" t="s">
        <v>149</v>
      </c>
      <c r="K138" s="141">
        <v>179.76</v>
      </c>
      <c r="L138" s="201">
        <v>0</v>
      </c>
      <c r="M138" s="201"/>
      <c r="N138" s="201">
        <f t="shared" si="0"/>
        <v>0</v>
      </c>
      <c r="O138" s="201"/>
      <c r="P138" s="201"/>
      <c r="Q138" s="201"/>
      <c r="R138" s="142"/>
      <c r="T138" s="143" t="s">
        <v>5</v>
      </c>
      <c r="U138" s="40" t="s">
        <v>37</v>
      </c>
      <c r="V138" s="144">
        <v>0.79282</v>
      </c>
      <c r="W138" s="144">
        <f t="shared" si="1"/>
        <v>142.51732</v>
      </c>
      <c r="X138" s="144">
        <v>0.01191</v>
      </c>
      <c r="Y138" s="144">
        <f t="shared" si="2"/>
        <v>2.14094</v>
      </c>
      <c r="Z138" s="144">
        <v>0</v>
      </c>
      <c r="AA138" s="145">
        <f t="shared" si="3"/>
        <v>0</v>
      </c>
      <c r="AR138" s="18" t="s">
        <v>143</v>
      </c>
      <c r="AT138" s="18" t="s">
        <v>139</v>
      </c>
      <c r="AU138" s="18" t="s">
        <v>144</v>
      </c>
      <c r="AY138" s="18" t="s">
        <v>137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144</v>
      </c>
      <c r="BK138" s="146">
        <f t="shared" si="9"/>
        <v>0</v>
      </c>
      <c r="BL138" s="18" t="s">
        <v>143</v>
      </c>
      <c r="BM138" s="18" t="s">
        <v>173</v>
      </c>
    </row>
    <row r="139" spans="2:65" s="1" customFormat="1" ht="38.25" customHeight="1">
      <c r="B139" s="137"/>
      <c r="C139" s="138" t="s">
        <v>174</v>
      </c>
      <c r="D139" s="138" t="s">
        <v>139</v>
      </c>
      <c r="E139" s="139" t="s">
        <v>175</v>
      </c>
      <c r="F139" s="200" t="s">
        <v>176</v>
      </c>
      <c r="G139" s="200"/>
      <c r="H139" s="200"/>
      <c r="I139" s="200"/>
      <c r="J139" s="140" t="s">
        <v>149</v>
      </c>
      <c r="K139" s="141">
        <v>5.52</v>
      </c>
      <c r="L139" s="201">
        <v>0</v>
      </c>
      <c r="M139" s="201"/>
      <c r="N139" s="201">
        <f t="shared" si="0"/>
        <v>0</v>
      </c>
      <c r="O139" s="201"/>
      <c r="P139" s="201"/>
      <c r="Q139" s="201"/>
      <c r="R139" s="142"/>
      <c r="T139" s="143" t="s">
        <v>5</v>
      </c>
      <c r="U139" s="40" t="s">
        <v>37</v>
      </c>
      <c r="V139" s="144">
        <v>1.1525</v>
      </c>
      <c r="W139" s="144">
        <f t="shared" si="1"/>
        <v>6.3618</v>
      </c>
      <c r="X139" s="144">
        <v>0.00932</v>
      </c>
      <c r="Y139" s="144">
        <f t="shared" si="2"/>
        <v>0.05145</v>
      </c>
      <c r="Z139" s="144">
        <v>0</v>
      </c>
      <c r="AA139" s="145">
        <f t="shared" si="3"/>
        <v>0</v>
      </c>
      <c r="AR139" s="18" t="s">
        <v>143</v>
      </c>
      <c r="AT139" s="18" t="s">
        <v>139</v>
      </c>
      <c r="AU139" s="18" t="s">
        <v>144</v>
      </c>
      <c r="AY139" s="18" t="s">
        <v>137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144</v>
      </c>
      <c r="BK139" s="146">
        <f t="shared" si="9"/>
        <v>0</v>
      </c>
      <c r="BL139" s="18" t="s">
        <v>143</v>
      </c>
      <c r="BM139" s="18" t="s">
        <v>177</v>
      </c>
    </row>
    <row r="140" spans="2:65" s="1" customFormat="1" ht="38.25" customHeight="1">
      <c r="B140" s="137"/>
      <c r="C140" s="138" t="s">
        <v>178</v>
      </c>
      <c r="D140" s="138" t="s">
        <v>139</v>
      </c>
      <c r="E140" s="139" t="s">
        <v>179</v>
      </c>
      <c r="F140" s="200" t="s">
        <v>180</v>
      </c>
      <c r="G140" s="200"/>
      <c r="H140" s="200"/>
      <c r="I140" s="200"/>
      <c r="J140" s="140" t="s">
        <v>149</v>
      </c>
      <c r="K140" s="141">
        <v>10</v>
      </c>
      <c r="L140" s="201">
        <v>0</v>
      </c>
      <c r="M140" s="201"/>
      <c r="N140" s="201">
        <f t="shared" si="0"/>
        <v>0</v>
      </c>
      <c r="O140" s="201"/>
      <c r="P140" s="201"/>
      <c r="Q140" s="201"/>
      <c r="R140" s="142"/>
      <c r="T140" s="143" t="s">
        <v>5</v>
      </c>
      <c r="U140" s="40" t="s">
        <v>37</v>
      </c>
      <c r="V140" s="144">
        <v>0.91832</v>
      </c>
      <c r="W140" s="144">
        <f t="shared" si="1"/>
        <v>9.1832</v>
      </c>
      <c r="X140" s="144">
        <v>0.02759</v>
      </c>
      <c r="Y140" s="144">
        <f t="shared" si="2"/>
        <v>0.2759</v>
      </c>
      <c r="Z140" s="144">
        <v>0</v>
      </c>
      <c r="AA140" s="145">
        <f t="shared" si="3"/>
        <v>0</v>
      </c>
      <c r="AR140" s="18" t="s">
        <v>143</v>
      </c>
      <c r="AT140" s="18" t="s">
        <v>139</v>
      </c>
      <c r="AU140" s="18" t="s">
        <v>144</v>
      </c>
      <c r="AY140" s="18" t="s">
        <v>137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144</v>
      </c>
      <c r="BK140" s="146">
        <f t="shared" si="9"/>
        <v>0</v>
      </c>
      <c r="BL140" s="18" t="s">
        <v>143</v>
      </c>
      <c r="BM140" s="18" t="s">
        <v>181</v>
      </c>
    </row>
    <row r="141" spans="2:65" s="1" customFormat="1" ht="38.25" customHeight="1">
      <c r="B141" s="137"/>
      <c r="C141" s="138" t="s">
        <v>182</v>
      </c>
      <c r="D141" s="138" t="s">
        <v>139</v>
      </c>
      <c r="E141" s="139" t="s">
        <v>183</v>
      </c>
      <c r="F141" s="200" t="s">
        <v>184</v>
      </c>
      <c r="G141" s="200"/>
      <c r="H141" s="200"/>
      <c r="I141" s="200"/>
      <c r="J141" s="140" t="s">
        <v>142</v>
      </c>
      <c r="K141" s="141">
        <v>1.2</v>
      </c>
      <c r="L141" s="201">
        <v>0</v>
      </c>
      <c r="M141" s="201"/>
      <c r="N141" s="201">
        <f t="shared" si="0"/>
        <v>0</v>
      </c>
      <c r="O141" s="201"/>
      <c r="P141" s="201"/>
      <c r="Q141" s="201"/>
      <c r="R141" s="142"/>
      <c r="T141" s="143" t="s">
        <v>5</v>
      </c>
      <c r="U141" s="40" t="s">
        <v>37</v>
      </c>
      <c r="V141" s="144">
        <v>3.35128</v>
      </c>
      <c r="W141" s="144">
        <f t="shared" si="1"/>
        <v>4.02154</v>
      </c>
      <c r="X141" s="144">
        <v>2.09525</v>
      </c>
      <c r="Y141" s="144">
        <f t="shared" si="2"/>
        <v>2.5143</v>
      </c>
      <c r="Z141" s="144">
        <v>0</v>
      </c>
      <c r="AA141" s="145">
        <f t="shared" si="3"/>
        <v>0</v>
      </c>
      <c r="AR141" s="18" t="s">
        <v>143</v>
      </c>
      <c r="AT141" s="18" t="s">
        <v>139</v>
      </c>
      <c r="AU141" s="18" t="s">
        <v>144</v>
      </c>
      <c r="AY141" s="18" t="s">
        <v>137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144</v>
      </c>
      <c r="BK141" s="146">
        <f t="shared" si="9"/>
        <v>0</v>
      </c>
      <c r="BL141" s="18" t="s">
        <v>143</v>
      </c>
      <c r="BM141" s="18" t="s">
        <v>185</v>
      </c>
    </row>
    <row r="142" spans="2:65" s="1" customFormat="1" ht="38.25" customHeight="1">
      <c r="B142" s="137"/>
      <c r="C142" s="138" t="s">
        <v>186</v>
      </c>
      <c r="D142" s="138" t="s">
        <v>139</v>
      </c>
      <c r="E142" s="139" t="s">
        <v>187</v>
      </c>
      <c r="F142" s="200" t="s">
        <v>188</v>
      </c>
      <c r="G142" s="200"/>
      <c r="H142" s="200"/>
      <c r="I142" s="200"/>
      <c r="J142" s="140" t="s">
        <v>149</v>
      </c>
      <c r="K142" s="141">
        <v>5</v>
      </c>
      <c r="L142" s="201">
        <v>0</v>
      </c>
      <c r="M142" s="201"/>
      <c r="N142" s="201">
        <f t="shared" si="0"/>
        <v>0</v>
      </c>
      <c r="O142" s="201"/>
      <c r="P142" s="201"/>
      <c r="Q142" s="201"/>
      <c r="R142" s="142"/>
      <c r="T142" s="143" t="s">
        <v>5</v>
      </c>
      <c r="U142" s="40" t="s">
        <v>37</v>
      </c>
      <c r="V142" s="144">
        <v>0.30956</v>
      </c>
      <c r="W142" s="144">
        <f t="shared" si="1"/>
        <v>1.5478</v>
      </c>
      <c r="X142" s="144">
        <v>0.0145</v>
      </c>
      <c r="Y142" s="144">
        <f t="shared" si="2"/>
        <v>0.0725</v>
      </c>
      <c r="Z142" s="144">
        <v>0</v>
      </c>
      <c r="AA142" s="145">
        <f t="shared" si="3"/>
        <v>0</v>
      </c>
      <c r="AR142" s="18" t="s">
        <v>143</v>
      </c>
      <c r="AT142" s="18" t="s">
        <v>139</v>
      </c>
      <c r="AU142" s="18" t="s">
        <v>144</v>
      </c>
      <c r="AY142" s="18" t="s">
        <v>137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144</v>
      </c>
      <c r="BK142" s="146">
        <f t="shared" si="9"/>
        <v>0</v>
      </c>
      <c r="BL142" s="18" t="s">
        <v>143</v>
      </c>
      <c r="BM142" s="18" t="s">
        <v>189</v>
      </c>
    </row>
    <row r="143" spans="2:65" s="1" customFormat="1" ht="38.25" customHeight="1">
      <c r="B143" s="137"/>
      <c r="C143" s="138" t="s">
        <v>190</v>
      </c>
      <c r="D143" s="138" t="s">
        <v>139</v>
      </c>
      <c r="E143" s="139" t="s">
        <v>191</v>
      </c>
      <c r="F143" s="200" t="s">
        <v>192</v>
      </c>
      <c r="G143" s="200"/>
      <c r="H143" s="200"/>
      <c r="I143" s="200"/>
      <c r="J143" s="140" t="s">
        <v>193</v>
      </c>
      <c r="K143" s="141">
        <v>1</v>
      </c>
      <c r="L143" s="201">
        <v>0</v>
      </c>
      <c r="M143" s="201"/>
      <c r="N143" s="201">
        <f t="shared" si="0"/>
        <v>0</v>
      </c>
      <c r="O143" s="201"/>
      <c r="P143" s="201"/>
      <c r="Q143" s="201"/>
      <c r="R143" s="142"/>
      <c r="T143" s="143" t="s">
        <v>5</v>
      </c>
      <c r="U143" s="40" t="s">
        <v>37</v>
      </c>
      <c r="V143" s="144">
        <v>0.33395</v>
      </c>
      <c r="W143" s="144">
        <f t="shared" si="1"/>
        <v>0.33395</v>
      </c>
      <c r="X143" s="144">
        <v>0.0312</v>
      </c>
      <c r="Y143" s="144">
        <f t="shared" si="2"/>
        <v>0.0312</v>
      </c>
      <c r="Z143" s="144">
        <v>0</v>
      </c>
      <c r="AA143" s="145">
        <f t="shared" si="3"/>
        <v>0</v>
      </c>
      <c r="AR143" s="18" t="s">
        <v>143</v>
      </c>
      <c r="AT143" s="18" t="s">
        <v>139</v>
      </c>
      <c r="AU143" s="18" t="s">
        <v>144</v>
      </c>
      <c r="AY143" s="18" t="s">
        <v>137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144</v>
      </c>
      <c r="BK143" s="146">
        <f t="shared" si="9"/>
        <v>0</v>
      </c>
      <c r="BL143" s="18" t="s">
        <v>143</v>
      </c>
      <c r="BM143" s="18" t="s">
        <v>194</v>
      </c>
    </row>
    <row r="144" spans="2:65" s="1" customFormat="1" ht="38.25" customHeight="1">
      <c r="B144" s="137"/>
      <c r="C144" s="138" t="s">
        <v>195</v>
      </c>
      <c r="D144" s="138" t="s">
        <v>139</v>
      </c>
      <c r="E144" s="139" t="s">
        <v>196</v>
      </c>
      <c r="F144" s="200" t="s">
        <v>197</v>
      </c>
      <c r="G144" s="200"/>
      <c r="H144" s="200"/>
      <c r="I144" s="200"/>
      <c r="J144" s="140" t="s">
        <v>149</v>
      </c>
      <c r="K144" s="141">
        <v>5</v>
      </c>
      <c r="L144" s="201">
        <v>0</v>
      </c>
      <c r="M144" s="201"/>
      <c r="N144" s="201">
        <f t="shared" si="0"/>
        <v>0</v>
      </c>
      <c r="O144" s="201"/>
      <c r="P144" s="201"/>
      <c r="Q144" s="201"/>
      <c r="R144" s="142"/>
      <c r="T144" s="143" t="s">
        <v>5</v>
      </c>
      <c r="U144" s="40" t="s">
        <v>37</v>
      </c>
      <c r="V144" s="144">
        <v>0.30994</v>
      </c>
      <c r="W144" s="144">
        <f t="shared" si="1"/>
        <v>1.5497</v>
      </c>
      <c r="X144" s="144">
        <v>0.021</v>
      </c>
      <c r="Y144" s="144">
        <f t="shared" si="2"/>
        <v>0.105</v>
      </c>
      <c r="Z144" s="144">
        <v>0</v>
      </c>
      <c r="AA144" s="145">
        <f t="shared" si="3"/>
        <v>0</v>
      </c>
      <c r="AR144" s="18" t="s">
        <v>143</v>
      </c>
      <c r="AT144" s="18" t="s">
        <v>139</v>
      </c>
      <c r="AU144" s="18" t="s">
        <v>144</v>
      </c>
      <c r="AY144" s="18" t="s">
        <v>137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144</v>
      </c>
      <c r="BK144" s="146">
        <f t="shared" si="9"/>
        <v>0</v>
      </c>
      <c r="BL144" s="18" t="s">
        <v>143</v>
      </c>
      <c r="BM144" s="18" t="s">
        <v>198</v>
      </c>
    </row>
    <row r="145" spans="2:65" s="1" customFormat="1" ht="25.5" customHeight="1">
      <c r="B145" s="137"/>
      <c r="C145" s="138" t="s">
        <v>199</v>
      </c>
      <c r="D145" s="138" t="s">
        <v>139</v>
      </c>
      <c r="E145" s="139" t="s">
        <v>200</v>
      </c>
      <c r="F145" s="200" t="s">
        <v>201</v>
      </c>
      <c r="G145" s="200"/>
      <c r="H145" s="200"/>
      <c r="I145" s="200"/>
      <c r="J145" s="140" t="s">
        <v>193</v>
      </c>
      <c r="K145" s="141">
        <v>5</v>
      </c>
      <c r="L145" s="201">
        <v>0</v>
      </c>
      <c r="M145" s="201"/>
      <c r="N145" s="201">
        <f t="shared" si="0"/>
        <v>0</v>
      </c>
      <c r="O145" s="201"/>
      <c r="P145" s="201"/>
      <c r="Q145" s="201"/>
      <c r="R145" s="142"/>
      <c r="T145" s="143" t="s">
        <v>5</v>
      </c>
      <c r="U145" s="40" t="s">
        <v>37</v>
      </c>
      <c r="V145" s="144">
        <v>3.04729</v>
      </c>
      <c r="W145" s="144">
        <f t="shared" si="1"/>
        <v>15.23645</v>
      </c>
      <c r="X145" s="144">
        <v>0.0175</v>
      </c>
      <c r="Y145" s="144">
        <f t="shared" si="2"/>
        <v>0.0875</v>
      </c>
      <c r="Z145" s="144">
        <v>0</v>
      </c>
      <c r="AA145" s="145">
        <f t="shared" si="3"/>
        <v>0</v>
      </c>
      <c r="AR145" s="18" t="s">
        <v>143</v>
      </c>
      <c r="AT145" s="18" t="s">
        <v>139</v>
      </c>
      <c r="AU145" s="18" t="s">
        <v>144</v>
      </c>
      <c r="AY145" s="18" t="s">
        <v>137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144</v>
      </c>
      <c r="BK145" s="146">
        <f t="shared" si="9"/>
        <v>0</v>
      </c>
      <c r="BL145" s="18" t="s">
        <v>143</v>
      </c>
      <c r="BM145" s="18" t="s">
        <v>202</v>
      </c>
    </row>
    <row r="146" spans="2:65" s="1" customFormat="1" ht="38.25" customHeight="1">
      <c r="B146" s="137"/>
      <c r="C146" s="147" t="s">
        <v>203</v>
      </c>
      <c r="D146" s="147" t="s">
        <v>204</v>
      </c>
      <c r="E146" s="148" t="s">
        <v>205</v>
      </c>
      <c r="F146" s="210" t="s">
        <v>206</v>
      </c>
      <c r="G146" s="210"/>
      <c r="H146" s="210"/>
      <c r="I146" s="210"/>
      <c r="J146" s="149" t="s">
        <v>193</v>
      </c>
      <c r="K146" s="150">
        <v>5</v>
      </c>
      <c r="L146" s="211">
        <v>0</v>
      </c>
      <c r="M146" s="211"/>
      <c r="N146" s="211">
        <f t="shared" si="0"/>
        <v>0</v>
      </c>
      <c r="O146" s="201"/>
      <c r="P146" s="201"/>
      <c r="Q146" s="201"/>
      <c r="R146" s="142"/>
      <c r="T146" s="143" t="s">
        <v>5</v>
      </c>
      <c r="U146" s="40" t="s">
        <v>37</v>
      </c>
      <c r="V146" s="144">
        <v>0</v>
      </c>
      <c r="W146" s="144">
        <f t="shared" si="1"/>
        <v>0</v>
      </c>
      <c r="X146" s="144">
        <v>0.01</v>
      </c>
      <c r="Y146" s="144">
        <f t="shared" si="2"/>
        <v>0.05</v>
      </c>
      <c r="Z146" s="144">
        <v>0</v>
      </c>
      <c r="AA146" s="145">
        <f t="shared" si="3"/>
        <v>0</v>
      </c>
      <c r="AR146" s="18" t="s">
        <v>207</v>
      </c>
      <c r="AT146" s="18" t="s">
        <v>204</v>
      </c>
      <c r="AU146" s="18" t="s">
        <v>144</v>
      </c>
      <c r="AY146" s="18" t="s">
        <v>137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144</v>
      </c>
      <c r="BK146" s="146">
        <f t="shared" si="9"/>
        <v>0</v>
      </c>
      <c r="BL146" s="18" t="s">
        <v>143</v>
      </c>
      <c r="BM146" s="18" t="s">
        <v>208</v>
      </c>
    </row>
    <row r="147" spans="2:63" s="9" customFormat="1" ht="29.25" customHeight="1">
      <c r="B147" s="126"/>
      <c r="C147" s="127"/>
      <c r="D147" s="136" t="s">
        <v>107</v>
      </c>
      <c r="E147" s="136"/>
      <c r="F147" s="136"/>
      <c r="G147" s="136"/>
      <c r="H147" s="136"/>
      <c r="I147" s="136"/>
      <c r="J147" s="136"/>
      <c r="K147" s="136"/>
      <c r="L147" s="136"/>
      <c r="M147" s="136"/>
      <c r="N147" s="198">
        <f>BK147</f>
        <v>0</v>
      </c>
      <c r="O147" s="199"/>
      <c r="P147" s="199"/>
      <c r="Q147" s="199"/>
      <c r="R147" s="129"/>
      <c r="T147" s="130"/>
      <c r="U147" s="127"/>
      <c r="V147" s="127"/>
      <c r="W147" s="131">
        <f>SUM(W148:W167)</f>
        <v>214.88449</v>
      </c>
      <c r="X147" s="127"/>
      <c r="Y147" s="131">
        <f>SUM(Y148:Y167)</f>
        <v>15.22295</v>
      </c>
      <c r="Z147" s="127"/>
      <c r="AA147" s="132">
        <f>SUM(AA148:AA167)</f>
        <v>4.60955</v>
      </c>
      <c r="AR147" s="133" t="s">
        <v>77</v>
      </c>
      <c r="AT147" s="134" t="s">
        <v>69</v>
      </c>
      <c r="AU147" s="134" t="s">
        <v>77</v>
      </c>
      <c r="AY147" s="133" t="s">
        <v>137</v>
      </c>
      <c r="BK147" s="135">
        <f>SUM(BK148:BK167)</f>
        <v>0</v>
      </c>
    </row>
    <row r="148" spans="2:65" s="1" customFormat="1" ht="38.25" customHeight="1">
      <c r="B148" s="137"/>
      <c r="C148" s="138" t="s">
        <v>209</v>
      </c>
      <c r="D148" s="138" t="s">
        <v>139</v>
      </c>
      <c r="E148" s="139" t="s">
        <v>210</v>
      </c>
      <c r="F148" s="200" t="s">
        <v>211</v>
      </c>
      <c r="G148" s="200"/>
      <c r="H148" s="200"/>
      <c r="I148" s="200"/>
      <c r="J148" s="140" t="s">
        <v>149</v>
      </c>
      <c r="K148" s="141">
        <v>229.98</v>
      </c>
      <c r="L148" s="201">
        <v>0</v>
      </c>
      <c r="M148" s="201"/>
      <c r="N148" s="201">
        <f aca="true" t="shared" si="10" ref="N148:N167">ROUND(L148*K148,2)</f>
        <v>0</v>
      </c>
      <c r="O148" s="201"/>
      <c r="P148" s="201"/>
      <c r="Q148" s="201"/>
      <c r="R148" s="142"/>
      <c r="T148" s="143" t="s">
        <v>5</v>
      </c>
      <c r="U148" s="40" t="s">
        <v>37</v>
      </c>
      <c r="V148" s="144">
        <v>0.111</v>
      </c>
      <c r="W148" s="144">
        <f aca="true" t="shared" si="11" ref="W148:W167">V148*K148</f>
        <v>25.52778</v>
      </c>
      <c r="X148" s="144">
        <v>0.02571</v>
      </c>
      <c r="Y148" s="144">
        <f aca="true" t="shared" si="12" ref="Y148:Y167">X148*K148</f>
        <v>5.91279</v>
      </c>
      <c r="Z148" s="144">
        <v>0</v>
      </c>
      <c r="AA148" s="145">
        <f aca="true" t="shared" si="13" ref="AA148:AA167">Z148*K148</f>
        <v>0</v>
      </c>
      <c r="AR148" s="18" t="s">
        <v>143</v>
      </c>
      <c r="AT148" s="18" t="s">
        <v>139</v>
      </c>
      <c r="AU148" s="18" t="s">
        <v>144</v>
      </c>
      <c r="AY148" s="18" t="s">
        <v>137</v>
      </c>
      <c r="BE148" s="146">
        <f aca="true" t="shared" si="14" ref="BE148:BE167">IF(U148="základná",N148,0)</f>
        <v>0</v>
      </c>
      <c r="BF148" s="146">
        <f aca="true" t="shared" si="15" ref="BF148:BF167">IF(U148="znížená",N148,0)</f>
        <v>0</v>
      </c>
      <c r="BG148" s="146">
        <f aca="true" t="shared" si="16" ref="BG148:BG167">IF(U148="zákl. prenesená",N148,0)</f>
        <v>0</v>
      </c>
      <c r="BH148" s="146">
        <f aca="true" t="shared" si="17" ref="BH148:BH167">IF(U148="zníž. prenesená",N148,0)</f>
        <v>0</v>
      </c>
      <c r="BI148" s="146">
        <f aca="true" t="shared" si="18" ref="BI148:BI167">IF(U148="nulová",N148,0)</f>
        <v>0</v>
      </c>
      <c r="BJ148" s="18" t="s">
        <v>144</v>
      </c>
      <c r="BK148" s="146">
        <f aca="true" t="shared" si="19" ref="BK148:BK167">ROUND(L148*K148,2)</f>
        <v>0</v>
      </c>
      <c r="BL148" s="18" t="s">
        <v>143</v>
      </c>
      <c r="BM148" s="18" t="s">
        <v>212</v>
      </c>
    </row>
    <row r="149" spans="2:65" s="1" customFormat="1" ht="38.25" customHeight="1">
      <c r="B149" s="137"/>
      <c r="C149" s="138" t="s">
        <v>213</v>
      </c>
      <c r="D149" s="138" t="s">
        <v>139</v>
      </c>
      <c r="E149" s="139" t="s">
        <v>214</v>
      </c>
      <c r="F149" s="200" t="s">
        <v>215</v>
      </c>
      <c r="G149" s="200"/>
      <c r="H149" s="200"/>
      <c r="I149" s="200"/>
      <c r="J149" s="140" t="s">
        <v>149</v>
      </c>
      <c r="K149" s="141">
        <v>229.8</v>
      </c>
      <c r="L149" s="201">
        <v>0</v>
      </c>
      <c r="M149" s="201"/>
      <c r="N149" s="201">
        <f t="shared" si="10"/>
        <v>0</v>
      </c>
      <c r="O149" s="201"/>
      <c r="P149" s="201"/>
      <c r="Q149" s="201"/>
      <c r="R149" s="142"/>
      <c r="T149" s="143" t="s">
        <v>5</v>
      </c>
      <c r="U149" s="40" t="s">
        <v>37</v>
      </c>
      <c r="V149" s="144">
        <v>0.252</v>
      </c>
      <c r="W149" s="144">
        <f t="shared" si="11"/>
        <v>57.9096</v>
      </c>
      <c r="X149" s="144">
        <v>0.03859</v>
      </c>
      <c r="Y149" s="144">
        <f t="shared" si="12"/>
        <v>8.86798</v>
      </c>
      <c r="Z149" s="144">
        <v>0</v>
      </c>
      <c r="AA149" s="145">
        <f t="shared" si="13"/>
        <v>0</v>
      </c>
      <c r="AR149" s="18" t="s">
        <v>143</v>
      </c>
      <c r="AT149" s="18" t="s">
        <v>139</v>
      </c>
      <c r="AU149" s="18" t="s">
        <v>144</v>
      </c>
      <c r="AY149" s="18" t="s">
        <v>137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8" t="s">
        <v>144</v>
      </c>
      <c r="BK149" s="146">
        <f t="shared" si="19"/>
        <v>0</v>
      </c>
      <c r="BL149" s="18" t="s">
        <v>143</v>
      </c>
      <c r="BM149" s="18" t="s">
        <v>216</v>
      </c>
    </row>
    <row r="150" spans="2:65" s="1" customFormat="1" ht="51" customHeight="1">
      <c r="B150" s="137"/>
      <c r="C150" s="138" t="s">
        <v>217</v>
      </c>
      <c r="D150" s="138" t="s">
        <v>139</v>
      </c>
      <c r="E150" s="139" t="s">
        <v>218</v>
      </c>
      <c r="F150" s="200" t="s">
        <v>219</v>
      </c>
      <c r="G150" s="200"/>
      <c r="H150" s="200"/>
      <c r="I150" s="200"/>
      <c r="J150" s="140" t="s">
        <v>149</v>
      </c>
      <c r="K150" s="141">
        <v>229.8</v>
      </c>
      <c r="L150" s="201">
        <v>0</v>
      </c>
      <c r="M150" s="201"/>
      <c r="N150" s="201">
        <f t="shared" si="10"/>
        <v>0</v>
      </c>
      <c r="O150" s="201"/>
      <c r="P150" s="201"/>
      <c r="Q150" s="201"/>
      <c r="R150" s="142"/>
      <c r="T150" s="143" t="s">
        <v>5</v>
      </c>
      <c r="U150" s="40" t="s">
        <v>37</v>
      </c>
      <c r="V150" s="144">
        <v>0.01</v>
      </c>
      <c r="W150" s="144">
        <f t="shared" si="11"/>
        <v>2.298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8" t="s">
        <v>143</v>
      </c>
      <c r="AT150" s="18" t="s">
        <v>139</v>
      </c>
      <c r="AU150" s="18" t="s">
        <v>144</v>
      </c>
      <c r="AY150" s="18" t="s">
        <v>137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8" t="s">
        <v>144</v>
      </c>
      <c r="BK150" s="146">
        <f t="shared" si="19"/>
        <v>0</v>
      </c>
      <c r="BL150" s="18" t="s">
        <v>143</v>
      </c>
      <c r="BM150" s="18" t="s">
        <v>220</v>
      </c>
    </row>
    <row r="151" spans="2:65" s="1" customFormat="1" ht="16.5" customHeight="1">
      <c r="B151" s="137"/>
      <c r="C151" s="138" t="s">
        <v>221</v>
      </c>
      <c r="D151" s="138" t="s">
        <v>139</v>
      </c>
      <c r="E151" s="139" t="s">
        <v>222</v>
      </c>
      <c r="F151" s="200" t="s">
        <v>223</v>
      </c>
      <c r="G151" s="200"/>
      <c r="H151" s="200"/>
      <c r="I151" s="200"/>
      <c r="J151" s="140" t="s">
        <v>149</v>
      </c>
      <c r="K151" s="141">
        <v>201.855</v>
      </c>
      <c r="L151" s="201">
        <v>0</v>
      </c>
      <c r="M151" s="201"/>
      <c r="N151" s="201">
        <f t="shared" si="10"/>
        <v>0</v>
      </c>
      <c r="O151" s="201"/>
      <c r="P151" s="201"/>
      <c r="Q151" s="201"/>
      <c r="R151" s="142"/>
      <c r="T151" s="143" t="s">
        <v>5</v>
      </c>
      <c r="U151" s="40" t="s">
        <v>37</v>
      </c>
      <c r="V151" s="144">
        <v>0.32401</v>
      </c>
      <c r="W151" s="144">
        <f t="shared" si="11"/>
        <v>65.40304</v>
      </c>
      <c r="X151" s="144">
        <v>0.00205</v>
      </c>
      <c r="Y151" s="144">
        <f t="shared" si="12"/>
        <v>0.4138</v>
      </c>
      <c r="Z151" s="144">
        <v>0</v>
      </c>
      <c r="AA151" s="145">
        <f t="shared" si="13"/>
        <v>0</v>
      </c>
      <c r="AR151" s="18" t="s">
        <v>143</v>
      </c>
      <c r="AT151" s="18" t="s">
        <v>139</v>
      </c>
      <c r="AU151" s="18" t="s">
        <v>144</v>
      </c>
      <c r="AY151" s="18" t="s">
        <v>137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8" t="s">
        <v>144</v>
      </c>
      <c r="BK151" s="146">
        <f t="shared" si="19"/>
        <v>0</v>
      </c>
      <c r="BL151" s="18" t="s">
        <v>143</v>
      </c>
      <c r="BM151" s="18" t="s">
        <v>224</v>
      </c>
    </row>
    <row r="152" spans="2:65" s="1" customFormat="1" ht="16.5" customHeight="1">
      <c r="B152" s="137"/>
      <c r="C152" s="138" t="s">
        <v>225</v>
      </c>
      <c r="D152" s="138" t="s">
        <v>139</v>
      </c>
      <c r="E152" s="139" t="s">
        <v>226</v>
      </c>
      <c r="F152" s="200" t="s">
        <v>227</v>
      </c>
      <c r="G152" s="200"/>
      <c r="H152" s="200"/>
      <c r="I152" s="200"/>
      <c r="J152" s="140" t="s">
        <v>228</v>
      </c>
      <c r="K152" s="141">
        <v>45</v>
      </c>
      <c r="L152" s="201">
        <v>0</v>
      </c>
      <c r="M152" s="201"/>
      <c r="N152" s="201">
        <f t="shared" si="10"/>
        <v>0</v>
      </c>
      <c r="O152" s="201"/>
      <c r="P152" s="201"/>
      <c r="Q152" s="201"/>
      <c r="R152" s="142"/>
      <c r="T152" s="143" t="s">
        <v>5</v>
      </c>
      <c r="U152" s="40" t="s">
        <v>37</v>
      </c>
      <c r="V152" s="144">
        <v>0.1882</v>
      </c>
      <c r="W152" s="144">
        <f t="shared" si="11"/>
        <v>8.469</v>
      </c>
      <c r="X152" s="144">
        <v>0.00042</v>
      </c>
      <c r="Y152" s="144">
        <f t="shared" si="12"/>
        <v>0.0189</v>
      </c>
      <c r="Z152" s="144">
        <v>0</v>
      </c>
      <c r="AA152" s="145">
        <f t="shared" si="13"/>
        <v>0</v>
      </c>
      <c r="AR152" s="18" t="s">
        <v>143</v>
      </c>
      <c r="AT152" s="18" t="s">
        <v>139</v>
      </c>
      <c r="AU152" s="18" t="s">
        <v>144</v>
      </c>
      <c r="AY152" s="18" t="s">
        <v>137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8" t="s">
        <v>144</v>
      </c>
      <c r="BK152" s="146">
        <f t="shared" si="19"/>
        <v>0</v>
      </c>
      <c r="BL152" s="18" t="s">
        <v>143</v>
      </c>
      <c r="BM152" s="18" t="s">
        <v>229</v>
      </c>
    </row>
    <row r="153" spans="2:65" s="1" customFormat="1" ht="16.5" customHeight="1">
      <c r="B153" s="137"/>
      <c r="C153" s="138" t="s">
        <v>230</v>
      </c>
      <c r="D153" s="138" t="s">
        <v>139</v>
      </c>
      <c r="E153" s="139" t="s">
        <v>231</v>
      </c>
      <c r="F153" s="200" t="s">
        <v>232</v>
      </c>
      <c r="G153" s="200"/>
      <c r="H153" s="200"/>
      <c r="I153" s="200"/>
      <c r="J153" s="140" t="s">
        <v>228</v>
      </c>
      <c r="K153" s="141">
        <v>45</v>
      </c>
      <c r="L153" s="201">
        <v>0</v>
      </c>
      <c r="M153" s="201"/>
      <c r="N153" s="201">
        <f t="shared" si="10"/>
        <v>0</v>
      </c>
      <c r="O153" s="201"/>
      <c r="P153" s="201"/>
      <c r="Q153" s="201"/>
      <c r="R153" s="142"/>
      <c r="T153" s="143" t="s">
        <v>5</v>
      </c>
      <c r="U153" s="40" t="s">
        <v>37</v>
      </c>
      <c r="V153" s="144">
        <v>0.09401</v>
      </c>
      <c r="W153" s="144">
        <f t="shared" si="11"/>
        <v>4.23045</v>
      </c>
      <c r="X153" s="144">
        <v>3E-05</v>
      </c>
      <c r="Y153" s="144">
        <f t="shared" si="12"/>
        <v>0.00135</v>
      </c>
      <c r="Z153" s="144">
        <v>0</v>
      </c>
      <c r="AA153" s="145">
        <f t="shared" si="13"/>
        <v>0</v>
      </c>
      <c r="AR153" s="18" t="s">
        <v>143</v>
      </c>
      <c r="AT153" s="18" t="s">
        <v>139</v>
      </c>
      <c r="AU153" s="18" t="s">
        <v>144</v>
      </c>
      <c r="AY153" s="18" t="s">
        <v>137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8" t="s">
        <v>144</v>
      </c>
      <c r="BK153" s="146">
        <f t="shared" si="19"/>
        <v>0</v>
      </c>
      <c r="BL153" s="18" t="s">
        <v>143</v>
      </c>
      <c r="BM153" s="18" t="s">
        <v>233</v>
      </c>
    </row>
    <row r="154" spans="2:65" s="1" customFormat="1" ht="25.5" customHeight="1">
      <c r="B154" s="137"/>
      <c r="C154" s="138" t="s">
        <v>234</v>
      </c>
      <c r="D154" s="138" t="s">
        <v>139</v>
      </c>
      <c r="E154" s="139" t="s">
        <v>235</v>
      </c>
      <c r="F154" s="200" t="s">
        <v>236</v>
      </c>
      <c r="G154" s="200"/>
      <c r="H154" s="200"/>
      <c r="I154" s="200"/>
      <c r="J154" s="140" t="s">
        <v>228</v>
      </c>
      <c r="K154" s="141">
        <v>13</v>
      </c>
      <c r="L154" s="201">
        <v>0</v>
      </c>
      <c r="M154" s="201"/>
      <c r="N154" s="201">
        <f t="shared" si="10"/>
        <v>0</v>
      </c>
      <c r="O154" s="201"/>
      <c r="P154" s="201"/>
      <c r="Q154" s="201"/>
      <c r="R154" s="142"/>
      <c r="T154" s="143" t="s">
        <v>5</v>
      </c>
      <c r="U154" s="40" t="s">
        <v>37</v>
      </c>
      <c r="V154" s="144">
        <v>0.09405</v>
      </c>
      <c r="W154" s="144">
        <f t="shared" si="11"/>
        <v>1.22265</v>
      </c>
      <c r="X154" s="144">
        <v>0.0001</v>
      </c>
      <c r="Y154" s="144">
        <f t="shared" si="12"/>
        <v>0.0013</v>
      </c>
      <c r="Z154" s="144">
        <v>0</v>
      </c>
      <c r="AA154" s="145">
        <f t="shared" si="13"/>
        <v>0</v>
      </c>
      <c r="AR154" s="18" t="s">
        <v>143</v>
      </c>
      <c r="AT154" s="18" t="s">
        <v>139</v>
      </c>
      <c r="AU154" s="18" t="s">
        <v>144</v>
      </c>
      <c r="AY154" s="18" t="s">
        <v>137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8" t="s">
        <v>144</v>
      </c>
      <c r="BK154" s="146">
        <f t="shared" si="19"/>
        <v>0</v>
      </c>
      <c r="BL154" s="18" t="s">
        <v>143</v>
      </c>
      <c r="BM154" s="18" t="s">
        <v>237</v>
      </c>
    </row>
    <row r="155" spans="2:65" s="1" customFormat="1" ht="25.5" customHeight="1">
      <c r="B155" s="137"/>
      <c r="C155" s="138" t="s">
        <v>238</v>
      </c>
      <c r="D155" s="138" t="s">
        <v>139</v>
      </c>
      <c r="E155" s="139" t="s">
        <v>239</v>
      </c>
      <c r="F155" s="200" t="s">
        <v>240</v>
      </c>
      <c r="G155" s="200"/>
      <c r="H155" s="200"/>
      <c r="I155" s="200"/>
      <c r="J155" s="140" t="s">
        <v>228</v>
      </c>
      <c r="K155" s="141">
        <v>27.3</v>
      </c>
      <c r="L155" s="201">
        <v>0</v>
      </c>
      <c r="M155" s="201"/>
      <c r="N155" s="201">
        <f t="shared" si="10"/>
        <v>0</v>
      </c>
      <c r="O155" s="201"/>
      <c r="P155" s="201"/>
      <c r="Q155" s="201"/>
      <c r="R155" s="142"/>
      <c r="T155" s="143" t="s">
        <v>5</v>
      </c>
      <c r="U155" s="40" t="s">
        <v>37</v>
      </c>
      <c r="V155" s="144">
        <v>0.09412</v>
      </c>
      <c r="W155" s="144">
        <f t="shared" si="11"/>
        <v>2.56948</v>
      </c>
      <c r="X155" s="144">
        <v>0.00025</v>
      </c>
      <c r="Y155" s="144">
        <f t="shared" si="12"/>
        <v>0.00683</v>
      </c>
      <c r="Z155" s="144">
        <v>0</v>
      </c>
      <c r="AA155" s="145">
        <f t="shared" si="13"/>
        <v>0</v>
      </c>
      <c r="AR155" s="18" t="s">
        <v>143</v>
      </c>
      <c r="AT155" s="18" t="s">
        <v>139</v>
      </c>
      <c r="AU155" s="18" t="s">
        <v>144</v>
      </c>
      <c r="AY155" s="18" t="s">
        <v>137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8" t="s">
        <v>144</v>
      </c>
      <c r="BK155" s="146">
        <f t="shared" si="19"/>
        <v>0</v>
      </c>
      <c r="BL155" s="18" t="s">
        <v>143</v>
      </c>
      <c r="BM155" s="18" t="s">
        <v>241</v>
      </c>
    </row>
    <row r="156" spans="2:65" s="1" customFormat="1" ht="38.25" customHeight="1">
      <c r="B156" s="137"/>
      <c r="C156" s="138" t="s">
        <v>242</v>
      </c>
      <c r="D156" s="138" t="s">
        <v>139</v>
      </c>
      <c r="E156" s="139" t="s">
        <v>243</v>
      </c>
      <c r="F156" s="200" t="s">
        <v>244</v>
      </c>
      <c r="G156" s="200"/>
      <c r="H156" s="200"/>
      <c r="I156" s="200"/>
      <c r="J156" s="140" t="s">
        <v>149</v>
      </c>
      <c r="K156" s="141">
        <v>18.2</v>
      </c>
      <c r="L156" s="201">
        <v>0</v>
      </c>
      <c r="M156" s="201"/>
      <c r="N156" s="201">
        <f t="shared" si="10"/>
        <v>0</v>
      </c>
      <c r="O156" s="201"/>
      <c r="P156" s="201"/>
      <c r="Q156" s="201"/>
      <c r="R156" s="142"/>
      <c r="T156" s="143" t="s">
        <v>5</v>
      </c>
      <c r="U156" s="40" t="s">
        <v>37</v>
      </c>
      <c r="V156" s="144">
        <v>0.281</v>
      </c>
      <c r="W156" s="144">
        <f t="shared" si="11"/>
        <v>5.1142</v>
      </c>
      <c r="X156" s="144">
        <v>0</v>
      </c>
      <c r="Y156" s="144">
        <f t="shared" si="12"/>
        <v>0</v>
      </c>
      <c r="Z156" s="144">
        <v>0.1</v>
      </c>
      <c r="AA156" s="145">
        <f t="shared" si="13"/>
        <v>1.82</v>
      </c>
      <c r="AR156" s="18" t="s">
        <v>143</v>
      </c>
      <c r="AT156" s="18" t="s">
        <v>139</v>
      </c>
      <c r="AU156" s="18" t="s">
        <v>144</v>
      </c>
      <c r="AY156" s="18" t="s">
        <v>137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8" t="s">
        <v>144</v>
      </c>
      <c r="BK156" s="146">
        <f t="shared" si="19"/>
        <v>0</v>
      </c>
      <c r="BL156" s="18" t="s">
        <v>143</v>
      </c>
      <c r="BM156" s="18" t="s">
        <v>245</v>
      </c>
    </row>
    <row r="157" spans="2:65" s="1" customFormat="1" ht="25.5" customHeight="1">
      <c r="B157" s="137"/>
      <c r="C157" s="138" t="s">
        <v>207</v>
      </c>
      <c r="D157" s="138" t="s">
        <v>139</v>
      </c>
      <c r="E157" s="139" t="s">
        <v>246</v>
      </c>
      <c r="F157" s="200" t="s">
        <v>247</v>
      </c>
      <c r="G157" s="200"/>
      <c r="H157" s="200"/>
      <c r="I157" s="200"/>
      <c r="J157" s="140" t="s">
        <v>193</v>
      </c>
      <c r="K157" s="141">
        <v>10</v>
      </c>
      <c r="L157" s="201">
        <v>0</v>
      </c>
      <c r="M157" s="201"/>
      <c r="N157" s="201">
        <f t="shared" si="10"/>
        <v>0</v>
      </c>
      <c r="O157" s="201"/>
      <c r="P157" s="201"/>
      <c r="Q157" s="201"/>
      <c r="R157" s="142"/>
      <c r="T157" s="143" t="s">
        <v>5</v>
      </c>
      <c r="U157" s="40" t="s">
        <v>37</v>
      </c>
      <c r="V157" s="144">
        <v>0.061</v>
      </c>
      <c r="W157" s="144">
        <f t="shared" si="11"/>
        <v>0.61</v>
      </c>
      <c r="X157" s="144">
        <v>0</v>
      </c>
      <c r="Y157" s="144">
        <f t="shared" si="12"/>
        <v>0</v>
      </c>
      <c r="Z157" s="144">
        <v>0.016</v>
      </c>
      <c r="AA157" s="145">
        <f t="shared" si="13"/>
        <v>0.16</v>
      </c>
      <c r="AR157" s="18" t="s">
        <v>143</v>
      </c>
      <c r="AT157" s="18" t="s">
        <v>139</v>
      </c>
      <c r="AU157" s="18" t="s">
        <v>144</v>
      </c>
      <c r="AY157" s="18" t="s">
        <v>137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8" t="s">
        <v>144</v>
      </c>
      <c r="BK157" s="146">
        <f t="shared" si="19"/>
        <v>0</v>
      </c>
      <c r="BL157" s="18" t="s">
        <v>143</v>
      </c>
      <c r="BM157" s="18" t="s">
        <v>248</v>
      </c>
    </row>
    <row r="158" spans="2:65" s="1" customFormat="1" ht="25.5" customHeight="1">
      <c r="B158" s="137"/>
      <c r="C158" s="138" t="s">
        <v>249</v>
      </c>
      <c r="D158" s="138" t="s">
        <v>139</v>
      </c>
      <c r="E158" s="139" t="s">
        <v>250</v>
      </c>
      <c r="F158" s="200" t="s">
        <v>251</v>
      </c>
      <c r="G158" s="200"/>
      <c r="H158" s="200"/>
      <c r="I158" s="200"/>
      <c r="J158" s="140" t="s">
        <v>228</v>
      </c>
      <c r="K158" s="141">
        <v>38.5</v>
      </c>
      <c r="L158" s="201">
        <v>0</v>
      </c>
      <c r="M158" s="201"/>
      <c r="N158" s="201">
        <f t="shared" si="10"/>
        <v>0</v>
      </c>
      <c r="O158" s="201"/>
      <c r="P158" s="201"/>
      <c r="Q158" s="201"/>
      <c r="R158" s="142"/>
      <c r="T158" s="143" t="s">
        <v>5</v>
      </c>
      <c r="U158" s="40" t="s">
        <v>37</v>
      </c>
      <c r="V158" s="144">
        <v>0.188</v>
      </c>
      <c r="W158" s="144">
        <f t="shared" si="11"/>
        <v>7.238</v>
      </c>
      <c r="X158" s="144">
        <v>0</v>
      </c>
      <c r="Y158" s="144">
        <f t="shared" si="12"/>
        <v>0</v>
      </c>
      <c r="Z158" s="144">
        <v>0.008</v>
      </c>
      <c r="AA158" s="145">
        <f t="shared" si="13"/>
        <v>0.308</v>
      </c>
      <c r="AR158" s="18" t="s">
        <v>143</v>
      </c>
      <c r="AT158" s="18" t="s">
        <v>139</v>
      </c>
      <c r="AU158" s="18" t="s">
        <v>144</v>
      </c>
      <c r="AY158" s="18" t="s">
        <v>137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8" t="s">
        <v>144</v>
      </c>
      <c r="BK158" s="146">
        <f t="shared" si="19"/>
        <v>0</v>
      </c>
      <c r="BL158" s="18" t="s">
        <v>143</v>
      </c>
      <c r="BM158" s="18" t="s">
        <v>252</v>
      </c>
    </row>
    <row r="159" spans="2:65" s="1" customFormat="1" ht="25.5" customHeight="1">
      <c r="B159" s="137"/>
      <c r="C159" s="138" t="s">
        <v>253</v>
      </c>
      <c r="D159" s="138" t="s">
        <v>139</v>
      </c>
      <c r="E159" s="139" t="s">
        <v>254</v>
      </c>
      <c r="F159" s="200" t="s">
        <v>255</v>
      </c>
      <c r="G159" s="200"/>
      <c r="H159" s="200"/>
      <c r="I159" s="200"/>
      <c r="J159" s="140" t="s">
        <v>228</v>
      </c>
      <c r="K159" s="141">
        <v>7.5</v>
      </c>
      <c r="L159" s="201">
        <v>0</v>
      </c>
      <c r="M159" s="201"/>
      <c r="N159" s="201">
        <f t="shared" si="10"/>
        <v>0</v>
      </c>
      <c r="O159" s="201"/>
      <c r="P159" s="201"/>
      <c r="Q159" s="201"/>
      <c r="R159" s="142"/>
      <c r="T159" s="143" t="s">
        <v>5</v>
      </c>
      <c r="U159" s="40" t="s">
        <v>37</v>
      </c>
      <c r="V159" s="144">
        <v>0.188</v>
      </c>
      <c r="W159" s="144">
        <f t="shared" si="11"/>
        <v>1.41</v>
      </c>
      <c r="X159" s="144">
        <v>0</v>
      </c>
      <c r="Y159" s="144">
        <f t="shared" si="12"/>
        <v>0</v>
      </c>
      <c r="Z159" s="144">
        <v>0.012</v>
      </c>
      <c r="AA159" s="145">
        <f t="shared" si="13"/>
        <v>0.09</v>
      </c>
      <c r="AR159" s="18" t="s">
        <v>143</v>
      </c>
      <c r="AT159" s="18" t="s">
        <v>139</v>
      </c>
      <c r="AU159" s="18" t="s">
        <v>144</v>
      </c>
      <c r="AY159" s="18" t="s">
        <v>137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8" t="s">
        <v>144</v>
      </c>
      <c r="BK159" s="146">
        <f t="shared" si="19"/>
        <v>0</v>
      </c>
      <c r="BL159" s="18" t="s">
        <v>143</v>
      </c>
      <c r="BM159" s="18" t="s">
        <v>256</v>
      </c>
    </row>
    <row r="160" spans="2:65" s="1" customFormat="1" ht="25.5" customHeight="1">
      <c r="B160" s="137"/>
      <c r="C160" s="138" t="s">
        <v>257</v>
      </c>
      <c r="D160" s="138" t="s">
        <v>139</v>
      </c>
      <c r="E160" s="139" t="s">
        <v>258</v>
      </c>
      <c r="F160" s="200" t="s">
        <v>259</v>
      </c>
      <c r="G160" s="200"/>
      <c r="H160" s="200"/>
      <c r="I160" s="200"/>
      <c r="J160" s="140" t="s">
        <v>193</v>
      </c>
      <c r="K160" s="141">
        <v>2</v>
      </c>
      <c r="L160" s="201">
        <v>0</v>
      </c>
      <c r="M160" s="201"/>
      <c r="N160" s="201">
        <f t="shared" si="10"/>
        <v>0</v>
      </c>
      <c r="O160" s="201"/>
      <c r="P160" s="201"/>
      <c r="Q160" s="201"/>
      <c r="R160" s="142"/>
      <c r="T160" s="143" t="s">
        <v>5</v>
      </c>
      <c r="U160" s="40" t="s">
        <v>37</v>
      </c>
      <c r="V160" s="144">
        <v>0.089</v>
      </c>
      <c r="W160" s="144">
        <f t="shared" si="11"/>
        <v>0.178</v>
      </c>
      <c r="X160" s="144">
        <v>0</v>
      </c>
      <c r="Y160" s="144">
        <f t="shared" si="12"/>
        <v>0</v>
      </c>
      <c r="Z160" s="144">
        <v>0.027</v>
      </c>
      <c r="AA160" s="145">
        <f t="shared" si="13"/>
        <v>0.054</v>
      </c>
      <c r="AR160" s="18" t="s">
        <v>143</v>
      </c>
      <c r="AT160" s="18" t="s">
        <v>139</v>
      </c>
      <c r="AU160" s="18" t="s">
        <v>144</v>
      </c>
      <c r="AY160" s="18" t="s">
        <v>137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8" t="s">
        <v>144</v>
      </c>
      <c r="BK160" s="146">
        <f t="shared" si="19"/>
        <v>0</v>
      </c>
      <c r="BL160" s="18" t="s">
        <v>143</v>
      </c>
      <c r="BM160" s="18" t="s">
        <v>260</v>
      </c>
    </row>
    <row r="161" spans="2:65" s="1" customFormat="1" ht="25.5" customHeight="1">
      <c r="B161" s="137"/>
      <c r="C161" s="138" t="s">
        <v>261</v>
      </c>
      <c r="D161" s="138" t="s">
        <v>139</v>
      </c>
      <c r="E161" s="139" t="s">
        <v>262</v>
      </c>
      <c r="F161" s="200" t="s">
        <v>263</v>
      </c>
      <c r="G161" s="200"/>
      <c r="H161" s="200"/>
      <c r="I161" s="200"/>
      <c r="J161" s="140" t="s">
        <v>149</v>
      </c>
      <c r="K161" s="141">
        <v>5.55</v>
      </c>
      <c r="L161" s="201">
        <v>0</v>
      </c>
      <c r="M161" s="201"/>
      <c r="N161" s="201">
        <f t="shared" si="10"/>
        <v>0</v>
      </c>
      <c r="O161" s="201"/>
      <c r="P161" s="201"/>
      <c r="Q161" s="201"/>
      <c r="R161" s="142"/>
      <c r="T161" s="143" t="s">
        <v>5</v>
      </c>
      <c r="U161" s="40" t="s">
        <v>37</v>
      </c>
      <c r="V161" s="144">
        <v>0.453</v>
      </c>
      <c r="W161" s="144">
        <f t="shared" si="11"/>
        <v>2.51415</v>
      </c>
      <c r="X161" s="144">
        <v>0</v>
      </c>
      <c r="Y161" s="144">
        <f t="shared" si="12"/>
        <v>0</v>
      </c>
      <c r="Z161" s="144">
        <v>0.041</v>
      </c>
      <c r="AA161" s="145">
        <f t="shared" si="13"/>
        <v>0.22755</v>
      </c>
      <c r="AR161" s="18" t="s">
        <v>143</v>
      </c>
      <c r="AT161" s="18" t="s">
        <v>139</v>
      </c>
      <c r="AU161" s="18" t="s">
        <v>144</v>
      </c>
      <c r="AY161" s="18" t="s">
        <v>137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8" t="s">
        <v>144</v>
      </c>
      <c r="BK161" s="146">
        <f t="shared" si="19"/>
        <v>0</v>
      </c>
      <c r="BL161" s="18" t="s">
        <v>143</v>
      </c>
      <c r="BM161" s="18" t="s">
        <v>264</v>
      </c>
    </row>
    <row r="162" spans="2:65" s="1" customFormat="1" ht="38.25" customHeight="1">
      <c r="B162" s="137"/>
      <c r="C162" s="138" t="s">
        <v>143</v>
      </c>
      <c r="D162" s="138" t="s">
        <v>139</v>
      </c>
      <c r="E162" s="139" t="s">
        <v>265</v>
      </c>
      <c r="F162" s="200" t="s">
        <v>266</v>
      </c>
      <c r="G162" s="200"/>
      <c r="H162" s="200"/>
      <c r="I162" s="200"/>
      <c r="J162" s="140" t="s">
        <v>193</v>
      </c>
      <c r="K162" s="141">
        <v>26</v>
      </c>
      <c r="L162" s="201">
        <v>0</v>
      </c>
      <c r="M162" s="201"/>
      <c r="N162" s="201">
        <f t="shared" si="10"/>
        <v>0</v>
      </c>
      <c r="O162" s="201"/>
      <c r="P162" s="201"/>
      <c r="Q162" s="201"/>
      <c r="R162" s="142"/>
      <c r="T162" s="143" t="s">
        <v>5</v>
      </c>
      <c r="U162" s="40" t="s">
        <v>37</v>
      </c>
      <c r="V162" s="144">
        <v>0.554</v>
      </c>
      <c r="W162" s="144">
        <f t="shared" si="11"/>
        <v>14.404</v>
      </c>
      <c r="X162" s="144">
        <v>0</v>
      </c>
      <c r="Y162" s="144">
        <f t="shared" si="12"/>
        <v>0</v>
      </c>
      <c r="Z162" s="144">
        <v>0.075</v>
      </c>
      <c r="AA162" s="145">
        <f t="shared" si="13"/>
        <v>1.95</v>
      </c>
      <c r="AR162" s="18" t="s">
        <v>143</v>
      </c>
      <c r="AT162" s="18" t="s">
        <v>139</v>
      </c>
      <c r="AU162" s="18" t="s">
        <v>144</v>
      </c>
      <c r="AY162" s="18" t="s">
        <v>137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8" t="s">
        <v>144</v>
      </c>
      <c r="BK162" s="146">
        <f t="shared" si="19"/>
        <v>0</v>
      </c>
      <c r="BL162" s="18" t="s">
        <v>143</v>
      </c>
      <c r="BM162" s="18" t="s">
        <v>267</v>
      </c>
    </row>
    <row r="163" spans="2:65" s="1" customFormat="1" ht="38.25" customHeight="1">
      <c r="B163" s="137"/>
      <c r="C163" s="138" t="s">
        <v>268</v>
      </c>
      <c r="D163" s="138" t="s">
        <v>139</v>
      </c>
      <c r="E163" s="139" t="s">
        <v>269</v>
      </c>
      <c r="F163" s="200" t="s">
        <v>270</v>
      </c>
      <c r="G163" s="200"/>
      <c r="H163" s="200"/>
      <c r="I163" s="200"/>
      <c r="J163" s="140" t="s">
        <v>271</v>
      </c>
      <c r="K163" s="141">
        <v>4.832</v>
      </c>
      <c r="L163" s="201">
        <v>0</v>
      </c>
      <c r="M163" s="201"/>
      <c r="N163" s="201">
        <f t="shared" si="10"/>
        <v>0</v>
      </c>
      <c r="O163" s="201"/>
      <c r="P163" s="201"/>
      <c r="Q163" s="201"/>
      <c r="R163" s="142"/>
      <c r="T163" s="143" t="s">
        <v>5</v>
      </c>
      <c r="U163" s="40" t="s">
        <v>37</v>
      </c>
      <c r="V163" s="144">
        <v>0.882</v>
      </c>
      <c r="W163" s="144">
        <f t="shared" si="11"/>
        <v>4.26182</v>
      </c>
      <c r="X163" s="144">
        <v>0</v>
      </c>
      <c r="Y163" s="144">
        <f t="shared" si="12"/>
        <v>0</v>
      </c>
      <c r="Z163" s="144">
        <v>0</v>
      </c>
      <c r="AA163" s="145">
        <f t="shared" si="13"/>
        <v>0</v>
      </c>
      <c r="AR163" s="18" t="s">
        <v>143</v>
      </c>
      <c r="AT163" s="18" t="s">
        <v>139</v>
      </c>
      <c r="AU163" s="18" t="s">
        <v>144</v>
      </c>
      <c r="AY163" s="18" t="s">
        <v>137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8" t="s">
        <v>144</v>
      </c>
      <c r="BK163" s="146">
        <f t="shared" si="19"/>
        <v>0</v>
      </c>
      <c r="BL163" s="18" t="s">
        <v>143</v>
      </c>
      <c r="BM163" s="18" t="s">
        <v>272</v>
      </c>
    </row>
    <row r="164" spans="2:65" s="1" customFormat="1" ht="25.5" customHeight="1">
      <c r="B164" s="137"/>
      <c r="C164" s="138" t="s">
        <v>273</v>
      </c>
      <c r="D164" s="138" t="s">
        <v>139</v>
      </c>
      <c r="E164" s="139" t="s">
        <v>274</v>
      </c>
      <c r="F164" s="200" t="s">
        <v>275</v>
      </c>
      <c r="G164" s="200"/>
      <c r="H164" s="200"/>
      <c r="I164" s="200"/>
      <c r="J164" s="140" t="s">
        <v>271</v>
      </c>
      <c r="K164" s="141">
        <v>4.832</v>
      </c>
      <c r="L164" s="201">
        <v>0</v>
      </c>
      <c r="M164" s="201"/>
      <c r="N164" s="201">
        <f t="shared" si="10"/>
        <v>0</v>
      </c>
      <c r="O164" s="201"/>
      <c r="P164" s="201"/>
      <c r="Q164" s="201"/>
      <c r="R164" s="142"/>
      <c r="T164" s="143" t="s">
        <v>5</v>
      </c>
      <c r="U164" s="40" t="s">
        <v>37</v>
      </c>
      <c r="V164" s="144">
        <v>0.598</v>
      </c>
      <c r="W164" s="144">
        <f t="shared" si="11"/>
        <v>2.88954</v>
      </c>
      <c r="X164" s="144">
        <v>0</v>
      </c>
      <c r="Y164" s="144">
        <f t="shared" si="12"/>
        <v>0</v>
      </c>
      <c r="Z164" s="144">
        <v>0</v>
      </c>
      <c r="AA164" s="145">
        <f t="shared" si="13"/>
        <v>0</v>
      </c>
      <c r="AR164" s="18" t="s">
        <v>143</v>
      </c>
      <c r="AT164" s="18" t="s">
        <v>139</v>
      </c>
      <c r="AU164" s="18" t="s">
        <v>144</v>
      </c>
      <c r="AY164" s="18" t="s">
        <v>137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8" t="s">
        <v>144</v>
      </c>
      <c r="BK164" s="146">
        <f t="shared" si="19"/>
        <v>0</v>
      </c>
      <c r="BL164" s="18" t="s">
        <v>143</v>
      </c>
      <c r="BM164" s="18" t="s">
        <v>276</v>
      </c>
    </row>
    <row r="165" spans="2:65" s="1" customFormat="1" ht="25.5" customHeight="1">
      <c r="B165" s="137"/>
      <c r="C165" s="138" t="s">
        <v>277</v>
      </c>
      <c r="D165" s="138" t="s">
        <v>139</v>
      </c>
      <c r="E165" s="139" t="s">
        <v>278</v>
      </c>
      <c r="F165" s="200" t="s">
        <v>279</v>
      </c>
      <c r="G165" s="200"/>
      <c r="H165" s="200"/>
      <c r="I165" s="200"/>
      <c r="J165" s="140" t="s">
        <v>271</v>
      </c>
      <c r="K165" s="141">
        <v>4.832</v>
      </c>
      <c r="L165" s="201">
        <v>0</v>
      </c>
      <c r="M165" s="201"/>
      <c r="N165" s="201">
        <f t="shared" si="10"/>
        <v>0</v>
      </c>
      <c r="O165" s="201"/>
      <c r="P165" s="201"/>
      <c r="Q165" s="201"/>
      <c r="R165" s="142"/>
      <c r="T165" s="143" t="s">
        <v>5</v>
      </c>
      <c r="U165" s="40" t="s">
        <v>37</v>
      </c>
      <c r="V165" s="144">
        <v>0.007</v>
      </c>
      <c r="W165" s="144">
        <f t="shared" si="11"/>
        <v>0.03382</v>
      </c>
      <c r="X165" s="144">
        <v>0</v>
      </c>
      <c r="Y165" s="144">
        <f t="shared" si="12"/>
        <v>0</v>
      </c>
      <c r="Z165" s="144">
        <v>0</v>
      </c>
      <c r="AA165" s="145">
        <f t="shared" si="13"/>
        <v>0</v>
      </c>
      <c r="AR165" s="18" t="s">
        <v>143</v>
      </c>
      <c r="AT165" s="18" t="s">
        <v>139</v>
      </c>
      <c r="AU165" s="18" t="s">
        <v>144</v>
      </c>
      <c r="AY165" s="18" t="s">
        <v>137</v>
      </c>
      <c r="BE165" s="146">
        <f t="shared" si="14"/>
        <v>0</v>
      </c>
      <c r="BF165" s="146">
        <f t="shared" si="15"/>
        <v>0</v>
      </c>
      <c r="BG165" s="146">
        <f t="shared" si="16"/>
        <v>0</v>
      </c>
      <c r="BH165" s="146">
        <f t="shared" si="17"/>
        <v>0</v>
      </c>
      <c r="BI165" s="146">
        <f t="shared" si="18"/>
        <v>0</v>
      </c>
      <c r="BJ165" s="18" t="s">
        <v>144</v>
      </c>
      <c r="BK165" s="146">
        <f t="shared" si="19"/>
        <v>0</v>
      </c>
      <c r="BL165" s="18" t="s">
        <v>143</v>
      </c>
      <c r="BM165" s="18" t="s">
        <v>280</v>
      </c>
    </row>
    <row r="166" spans="2:65" s="1" customFormat="1" ht="25.5" customHeight="1">
      <c r="B166" s="137"/>
      <c r="C166" s="138" t="s">
        <v>281</v>
      </c>
      <c r="D166" s="138" t="s">
        <v>139</v>
      </c>
      <c r="E166" s="139" t="s">
        <v>282</v>
      </c>
      <c r="F166" s="200" t="s">
        <v>283</v>
      </c>
      <c r="G166" s="200"/>
      <c r="H166" s="200"/>
      <c r="I166" s="200"/>
      <c r="J166" s="140" t="s">
        <v>271</v>
      </c>
      <c r="K166" s="141">
        <v>4.832</v>
      </c>
      <c r="L166" s="201">
        <v>0</v>
      </c>
      <c r="M166" s="201"/>
      <c r="N166" s="201">
        <f t="shared" si="10"/>
        <v>0</v>
      </c>
      <c r="O166" s="201"/>
      <c r="P166" s="201"/>
      <c r="Q166" s="201"/>
      <c r="R166" s="142"/>
      <c r="T166" s="143" t="s">
        <v>5</v>
      </c>
      <c r="U166" s="40" t="s">
        <v>37</v>
      </c>
      <c r="V166" s="144">
        <v>0.89</v>
      </c>
      <c r="W166" s="144">
        <f t="shared" si="11"/>
        <v>4.30048</v>
      </c>
      <c r="X166" s="144">
        <v>0</v>
      </c>
      <c r="Y166" s="144">
        <f t="shared" si="12"/>
        <v>0</v>
      </c>
      <c r="Z166" s="144">
        <v>0</v>
      </c>
      <c r="AA166" s="145">
        <f t="shared" si="13"/>
        <v>0</v>
      </c>
      <c r="AR166" s="18" t="s">
        <v>143</v>
      </c>
      <c r="AT166" s="18" t="s">
        <v>139</v>
      </c>
      <c r="AU166" s="18" t="s">
        <v>144</v>
      </c>
      <c r="AY166" s="18" t="s">
        <v>137</v>
      </c>
      <c r="BE166" s="146">
        <f t="shared" si="14"/>
        <v>0</v>
      </c>
      <c r="BF166" s="146">
        <f t="shared" si="15"/>
        <v>0</v>
      </c>
      <c r="BG166" s="146">
        <f t="shared" si="16"/>
        <v>0</v>
      </c>
      <c r="BH166" s="146">
        <f t="shared" si="17"/>
        <v>0</v>
      </c>
      <c r="BI166" s="146">
        <f t="shared" si="18"/>
        <v>0</v>
      </c>
      <c r="BJ166" s="18" t="s">
        <v>144</v>
      </c>
      <c r="BK166" s="146">
        <f t="shared" si="19"/>
        <v>0</v>
      </c>
      <c r="BL166" s="18" t="s">
        <v>143</v>
      </c>
      <c r="BM166" s="18" t="s">
        <v>284</v>
      </c>
    </row>
    <row r="167" spans="2:65" s="1" customFormat="1" ht="25.5" customHeight="1">
      <c r="B167" s="137"/>
      <c r="C167" s="138" t="s">
        <v>285</v>
      </c>
      <c r="D167" s="138" t="s">
        <v>139</v>
      </c>
      <c r="E167" s="139" t="s">
        <v>282</v>
      </c>
      <c r="F167" s="200" t="s">
        <v>283</v>
      </c>
      <c r="G167" s="200"/>
      <c r="H167" s="200"/>
      <c r="I167" s="200"/>
      <c r="J167" s="140" t="s">
        <v>271</v>
      </c>
      <c r="K167" s="141">
        <v>4.832</v>
      </c>
      <c r="L167" s="201">
        <v>0</v>
      </c>
      <c r="M167" s="201"/>
      <c r="N167" s="201">
        <f t="shared" si="10"/>
        <v>0</v>
      </c>
      <c r="O167" s="201"/>
      <c r="P167" s="201"/>
      <c r="Q167" s="201"/>
      <c r="R167" s="142"/>
      <c r="T167" s="143" t="s">
        <v>5</v>
      </c>
      <c r="U167" s="40" t="s">
        <v>37</v>
      </c>
      <c r="V167" s="144">
        <v>0.89</v>
      </c>
      <c r="W167" s="144">
        <f t="shared" si="11"/>
        <v>4.30048</v>
      </c>
      <c r="X167" s="144">
        <v>0</v>
      </c>
      <c r="Y167" s="144">
        <f t="shared" si="12"/>
        <v>0</v>
      </c>
      <c r="Z167" s="144">
        <v>0</v>
      </c>
      <c r="AA167" s="145">
        <f t="shared" si="13"/>
        <v>0</v>
      </c>
      <c r="AR167" s="18" t="s">
        <v>143</v>
      </c>
      <c r="AT167" s="18" t="s">
        <v>139</v>
      </c>
      <c r="AU167" s="18" t="s">
        <v>144</v>
      </c>
      <c r="AY167" s="18" t="s">
        <v>137</v>
      </c>
      <c r="BE167" s="146">
        <f t="shared" si="14"/>
        <v>0</v>
      </c>
      <c r="BF167" s="146">
        <f t="shared" si="15"/>
        <v>0</v>
      </c>
      <c r="BG167" s="146">
        <f t="shared" si="16"/>
        <v>0</v>
      </c>
      <c r="BH167" s="146">
        <f t="shared" si="17"/>
        <v>0</v>
      </c>
      <c r="BI167" s="146">
        <f t="shared" si="18"/>
        <v>0</v>
      </c>
      <c r="BJ167" s="18" t="s">
        <v>144</v>
      </c>
      <c r="BK167" s="146">
        <f t="shared" si="19"/>
        <v>0</v>
      </c>
      <c r="BL167" s="18" t="s">
        <v>143</v>
      </c>
      <c r="BM167" s="18" t="s">
        <v>286</v>
      </c>
    </row>
    <row r="168" spans="2:63" s="9" customFormat="1" ht="29.25" customHeight="1">
      <c r="B168" s="126"/>
      <c r="C168" s="127"/>
      <c r="D168" s="136" t="s">
        <v>108</v>
      </c>
      <c r="E168" s="136"/>
      <c r="F168" s="136"/>
      <c r="G168" s="136"/>
      <c r="H168" s="136"/>
      <c r="I168" s="136"/>
      <c r="J168" s="136"/>
      <c r="K168" s="136"/>
      <c r="L168" s="136"/>
      <c r="M168" s="136"/>
      <c r="N168" s="198">
        <f>BK168</f>
        <v>0</v>
      </c>
      <c r="O168" s="199"/>
      <c r="P168" s="199"/>
      <c r="Q168" s="199"/>
      <c r="R168" s="129"/>
      <c r="T168" s="130"/>
      <c r="U168" s="127"/>
      <c r="V168" s="127"/>
      <c r="W168" s="131">
        <f>SUM(W169:W172)</f>
        <v>29.58323</v>
      </c>
      <c r="X168" s="127"/>
      <c r="Y168" s="131">
        <f>SUM(Y169:Y172)</f>
        <v>0</v>
      </c>
      <c r="Z168" s="127"/>
      <c r="AA168" s="132">
        <f>SUM(AA169:AA172)</f>
        <v>0</v>
      </c>
      <c r="AR168" s="133" t="s">
        <v>77</v>
      </c>
      <c r="AT168" s="134" t="s">
        <v>69</v>
      </c>
      <c r="AU168" s="134" t="s">
        <v>77</v>
      </c>
      <c r="AY168" s="133" t="s">
        <v>137</v>
      </c>
      <c r="BK168" s="135">
        <f>SUM(BK169:BK172)</f>
        <v>0</v>
      </c>
    </row>
    <row r="169" spans="2:65" s="1" customFormat="1" ht="25.5" customHeight="1">
      <c r="B169" s="137"/>
      <c r="C169" s="138" t="s">
        <v>287</v>
      </c>
      <c r="D169" s="138" t="s">
        <v>139</v>
      </c>
      <c r="E169" s="139" t="s">
        <v>288</v>
      </c>
      <c r="F169" s="200" t="s">
        <v>289</v>
      </c>
      <c r="G169" s="200"/>
      <c r="H169" s="200"/>
      <c r="I169" s="200"/>
      <c r="J169" s="140" t="s">
        <v>271</v>
      </c>
      <c r="K169" s="141">
        <v>0.05</v>
      </c>
      <c r="L169" s="201">
        <v>0</v>
      </c>
      <c r="M169" s="201"/>
      <c r="N169" s="201">
        <f>ROUND(L169*K169,2)</f>
        <v>0</v>
      </c>
      <c r="O169" s="201"/>
      <c r="P169" s="201"/>
      <c r="Q169" s="201"/>
      <c r="R169" s="142"/>
      <c r="T169" s="143" t="s">
        <v>5</v>
      </c>
      <c r="U169" s="40" t="s">
        <v>37</v>
      </c>
      <c r="V169" s="144">
        <v>7.124</v>
      </c>
      <c r="W169" s="144">
        <f>V169*K169</f>
        <v>0.3562</v>
      </c>
      <c r="X169" s="144">
        <v>0</v>
      </c>
      <c r="Y169" s="144">
        <f>X169*K169</f>
        <v>0</v>
      </c>
      <c r="Z169" s="144">
        <v>0</v>
      </c>
      <c r="AA169" s="145">
        <f>Z169*K169</f>
        <v>0</v>
      </c>
      <c r="AR169" s="18" t="s">
        <v>143</v>
      </c>
      <c r="AT169" s="18" t="s">
        <v>139</v>
      </c>
      <c r="AU169" s="18" t="s">
        <v>144</v>
      </c>
      <c r="AY169" s="18" t="s">
        <v>137</v>
      </c>
      <c r="BE169" s="146">
        <f>IF(U169="základná",N169,0)</f>
        <v>0</v>
      </c>
      <c r="BF169" s="146">
        <f>IF(U169="znížená",N169,0)</f>
        <v>0</v>
      </c>
      <c r="BG169" s="146">
        <f>IF(U169="zákl. prenesená",N169,0)</f>
        <v>0</v>
      </c>
      <c r="BH169" s="146">
        <f>IF(U169="zníž. prenesená",N169,0)</f>
        <v>0</v>
      </c>
      <c r="BI169" s="146">
        <f>IF(U169="nulová",N169,0)</f>
        <v>0</v>
      </c>
      <c r="BJ169" s="18" t="s">
        <v>144</v>
      </c>
      <c r="BK169" s="146">
        <f>ROUND(L169*K169,2)</f>
        <v>0</v>
      </c>
      <c r="BL169" s="18" t="s">
        <v>143</v>
      </c>
      <c r="BM169" s="18" t="s">
        <v>290</v>
      </c>
    </row>
    <row r="170" spans="2:65" s="1" customFormat="1" ht="38.25" customHeight="1">
      <c r="B170" s="137"/>
      <c r="C170" s="138" t="s">
        <v>291</v>
      </c>
      <c r="D170" s="138" t="s">
        <v>139</v>
      </c>
      <c r="E170" s="139" t="s">
        <v>292</v>
      </c>
      <c r="F170" s="200" t="s">
        <v>293</v>
      </c>
      <c r="G170" s="200"/>
      <c r="H170" s="200"/>
      <c r="I170" s="200"/>
      <c r="J170" s="140" t="s">
        <v>271</v>
      </c>
      <c r="K170" s="141">
        <v>0.05</v>
      </c>
      <c r="L170" s="201">
        <v>0</v>
      </c>
      <c r="M170" s="201"/>
      <c r="N170" s="201">
        <f>ROUND(L170*K170,2)</f>
        <v>0</v>
      </c>
      <c r="O170" s="201"/>
      <c r="P170" s="201"/>
      <c r="Q170" s="201"/>
      <c r="R170" s="142"/>
      <c r="T170" s="143" t="s">
        <v>5</v>
      </c>
      <c r="U170" s="40" t="s">
        <v>37</v>
      </c>
      <c r="V170" s="144">
        <v>0.898</v>
      </c>
      <c r="W170" s="144">
        <f>V170*K170</f>
        <v>0.0449</v>
      </c>
      <c r="X170" s="144">
        <v>0</v>
      </c>
      <c r="Y170" s="144">
        <f>X170*K170</f>
        <v>0</v>
      </c>
      <c r="Z170" s="144">
        <v>0</v>
      </c>
      <c r="AA170" s="145">
        <f>Z170*K170</f>
        <v>0</v>
      </c>
      <c r="AR170" s="18" t="s">
        <v>143</v>
      </c>
      <c r="AT170" s="18" t="s">
        <v>139</v>
      </c>
      <c r="AU170" s="18" t="s">
        <v>144</v>
      </c>
      <c r="AY170" s="18" t="s">
        <v>137</v>
      </c>
      <c r="BE170" s="146">
        <f>IF(U170="základná",N170,0)</f>
        <v>0</v>
      </c>
      <c r="BF170" s="146">
        <f>IF(U170="znížená",N170,0)</f>
        <v>0</v>
      </c>
      <c r="BG170" s="146">
        <f>IF(U170="zákl. prenesená",N170,0)</f>
        <v>0</v>
      </c>
      <c r="BH170" s="146">
        <f>IF(U170="zníž. prenesená",N170,0)</f>
        <v>0</v>
      </c>
      <c r="BI170" s="146">
        <f>IF(U170="nulová",N170,0)</f>
        <v>0</v>
      </c>
      <c r="BJ170" s="18" t="s">
        <v>144</v>
      </c>
      <c r="BK170" s="146">
        <f>ROUND(L170*K170,2)</f>
        <v>0</v>
      </c>
      <c r="BL170" s="18" t="s">
        <v>143</v>
      </c>
      <c r="BM170" s="18" t="s">
        <v>294</v>
      </c>
    </row>
    <row r="171" spans="2:65" s="1" customFormat="1" ht="38.25" customHeight="1">
      <c r="B171" s="137"/>
      <c r="C171" s="138" t="s">
        <v>295</v>
      </c>
      <c r="D171" s="138" t="s">
        <v>139</v>
      </c>
      <c r="E171" s="139" t="s">
        <v>296</v>
      </c>
      <c r="F171" s="200" t="s">
        <v>297</v>
      </c>
      <c r="G171" s="200"/>
      <c r="H171" s="200"/>
      <c r="I171" s="200"/>
      <c r="J171" s="140" t="s">
        <v>271</v>
      </c>
      <c r="K171" s="141">
        <v>0.05</v>
      </c>
      <c r="L171" s="201">
        <v>0</v>
      </c>
      <c r="M171" s="201"/>
      <c r="N171" s="201">
        <f>ROUND(L171*K171,2)</f>
        <v>0</v>
      </c>
      <c r="O171" s="201"/>
      <c r="P171" s="201"/>
      <c r="Q171" s="201"/>
      <c r="R171" s="142"/>
      <c r="T171" s="143" t="s">
        <v>5</v>
      </c>
      <c r="U171" s="40" t="s">
        <v>37</v>
      </c>
      <c r="V171" s="144">
        <v>0.047</v>
      </c>
      <c r="W171" s="144">
        <f>V171*K171</f>
        <v>0.00235</v>
      </c>
      <c r="X171" s="144">
        <v>0</v>
      </c>
      <c r="Y171" s="144">
        <f>X171*K171</f>
        <v>0</v>
      </c>
      <c r="Z171" s="144">
        <v>0</v>
      </c>
      <c r="AA171" s="145">
        <f>Z171*K171</f>
        <v>0</v>
      </c>
      <c r="AR171" s="18" t="s">
        <v>143</v>
      </c>
      <c r="AT171" s="18" t="s">
        <v>139</v>
      </c>
      <c r="AU171" s="18" t="s">
        <v>144</v>
      </c>
      <c r="AY171" s="18" t="s">
        <v>137</v>
      </c>
      <c r="BE171" s="146">
        <f>IF(U171="základná",N171,0)</f>
        <v>0</v>
      </c>
      <c r="BF171" s="146">
        <f>IF(U171="znížená",N171,0)</f>
        <v>0</v>
      </c>
      <c r="BG171" s="146">
        <f>IF(U171="zákl. prenesená",N171,0)</f>
        <v>0</v>
      </c>
      <c r="BH171" s="146">
        <f>IF(U171="zníž. prenesená",N171,0)</f>
        <v>0</v>
      </c>
      <c r="BI171" s="146">
        <f>IF(U171="nulová",N171,0)</f>
        <v>0</v>
      </c>
      <c r="BJ171" s="18" t="s">
        <v>144</v>
      </c>
      <c r="BK171" s="146">
        <f>ROUND(L171*K171,2)</f>
        <v>0</v>
      </c>
      <c r="BL171" s="18" t="s">
        <v>143</v>
      </c>
      <c r="BM171" s="18" t="s">
        <v>298</v>
      </c>
    </row>
    <row r="172" spans="2:65" s="1" customFormat="1" ht="38.25" customHeight="1">
      <c r="B172" s="137"/>
      <c r="C172" s="138" t="s">
        <v>299</v>
      </c>
      <c r="D172" s="138" t="s">
        <v>139</v>
      </c>
      <c r="E172" s="139" t="s">
        <v>300</v>
      </c>
      <c r="F172" s="200" t="s">
        <v>301</v>
      </c>
      <c r="G172" s="200"/>
      <c r="H172" s="200"/>
      <c r="I172" s="200"/>
      <c r="J172" s="140" t="s">
        <v>271</v>
      </c>
      <c r="K172" s="141">
        <v>22.708</v>
      </c>
      <c r="L172" s="201">
        <v>0</v>
      </c>
      <c r="M172" s="201"/>
      <c r="N172" s="201">
        <f>ROUND(L172*K172,2)</f>
        <v>0</v>
      </c>
      <c r="O172" s="201"/>
      <c r="P172" s="201"/>
      <c r="Q172" s="201"/>
      <c r="R172" s="142"/>
      <c r="T172" s="143" t="s">
        <v>5</v>
      </c>
      <c r="U172" s="40" t="s">
        <v>37</v>
      </c>
      <c r="V172" s="144">
        <v>1.285</v>
      </c>
      <c r="W172" s="144">
        <f>V172*K172</f>
        <v>29.17978</v>
      </c>
      <c r="X172" s="144">
        <v>0</v>
      </c>
      <c r="Y172" s="144">
        <f>X172*K172</f>
        <v>0</v>
      </c>
      <c r="Z172" s="144">
        <v>0</v>
      </c>
      <c r="AA172" s="145">
        <f>Z172*K172</f>
        <v>0</v>
      </c>
      <c r="AR172" s="18" t="s">
        <v>143</v>
      </c>
      <c r="AT172" s="18" t="s">
        <v>139</v>
      </c>
      <c r="AU172" s="18" t="s">
        <v>144</v>
      </c>
      <c r="AY172" s="18" t="s">
        <v>137</v>
      </c>
      <c r="BE172" s="146">
        <f>IF(U172="základná",N172,0)</f>
        <v>0</v>
      </c>
      <c r="BF172" s="146">
        <f>IF(U172="znížená",N172,0)</f>
        <v>0</v>
      </c>
      <c r="BG172" s="146">
        <f>IF(U172="zákl. prenesená",N172,0)</f>
        <v>0</v>
      </c>
      <c r="BH172" s="146">
        <f>IF(U172="zníž. prenesená",N172,0)</f>
        <v>0</v>
      </c>
      <c r="BI172" s="146">
        <f>IF(U172="nulová",N172,0)</f>
        <v>0</v>
      </c>
      <c r="BJ172" s="18" t="s">
        <v>144</v>
      </c>
      <c r="BK172" s="146">
        <f>ROUND(L172*K172,2)</f>
        <v>0</v>
      </c>
      <c r="BL172" s="18" t="s">
        <v>143</v>
      </c>
      <c r="BM172" s="18" t="s">
        <v>302</v>
      </c>
    </row>
    <row r="173" spans="2:63" s="9" customFormat="1" ht="36.75" customHeight="1">
      <c r="B173" s="126"/>
      <c r="C173" s="127"/>
      <c r="D173" s="128" t="s">
        <v>109</v>
      </c>
      <c r="E173" s="128"/>
      <c r="F173" s="128"/>
      <c r="G173" s="128"/>
      <c r="H173" s="128"/>
      <c r="I173" s="128"/>
      <c r="J173" s="128"/>
      <c r="K173" s="128"/>
      <c r="L173" s="128"/>
      <c r="M173" s="128"/>
      <c r="N173" s="208">
        <f>BK173</f>
        <v>0</v>
      </c>
      <c r="O173" s="209"/>
      <c r="P173" s="209"/>
      <c r="Q173" s="209"/>
      <c r="R173" s="129"/>
      <c r="T173" s="130"/>
      <c r="U173" s="127"/>
      <c r="V173" s="127"/>
      <c r="W173" s="131">
        <f>W174+W182+W187+W191+W196+W201+W210+W226+W238+W248+W255+W261</f>
        <v>1639.33343</v>
      </c>
      <c r="X173" s="127"/>
      <c r="Y173" s="131">
        <f>Y174+Y182+Y187+Y191+Y196+Y201+Y210+Y226+Y238+Y248+Y255+Y261</f>
        <v>30.73612</v>
      </c>
      <c r="Z173" s="127"/>
      <c r="AA173" s="132">
        <f>AA174+AA182+AA187+AA191+AA196+AA201+AA210+AA226+AA238+AA248+AA255+AA261</f>
        <v>0.29415</v>
      </c>
      <c r="AR173" s="133" t="s">
        <v>144</v>
      </c>
      <c r="AT173" s="134" t="s">
        <v>69</v>
      </c>
      <c r="AU173" s="134" t="s">
        <v>70</v>
      </c>
      <c r="AY173" s="133" t="s">
        <v>137</v>
      </c>
      <c r="BK173" s="135">
        <f>BK174+BK182+BK187+BK191+BK196+BK201+BK210+BK226+BK238+BK248+BK255+BK261</f>
        <v>0</v>
      </c>
    </row>
    <row r="174" spans="2:63" s="9" customFormat="1" ht="19.5" customHeight="1">
      <c r="B174" s="126"/>
      <c r="C174" s="127"/>
      <c r="D174" s="136" t="s">
        <v>110</v>
      </c>
      <c r="E174" s="136"/>
      <c r="F174" s="136"/>
      <c r="G174" s="136"/>
      <c r="H174" s="136"/>
      <c r="I174" s="136"/>
      <c r="J174" s="136"/>
      <c r="K174" s="136"/>
      <c r="L174" s="136"/>
      <c r="M174" s="136"/>
      <c r="N174" s="206">
        <f>BK174</f>
        <v>0</v>
      </c>
      <c r="O174" s="207"/>
      <c r="P174" s="207"/>
      <c r="Q174" s="207"/>
      <c r="R174" s="129"/>
      <c r="T174" s="130"/>
      <c r="U174" s="127"/>
      <c r="V174" s="127"/>
      <c r="W174" s="131">
        <f>SUM(W175:W181)</f>
        <v>14.41505</v>
      </c>
      <c r="X174" s="127"/>
      <c r="Y174" s="131">
        <f>SUM(Y175:Y181)</f>
        <v>0.13697</v>
      </c>
      <c r="Z174" s="127"/>
      <c r="AA174" s="132">
        <f>SUM(AA175:AA181)</f>
        <v>0</v>
      </c>
      <c r="AR174" s="133" t="s">
        <v>144</v>
      </c>
      <c r="AT174" s="134" t="s">
        <v>69</v>
      </c>
      <c r="AU174" s="134" t="s">
        <v>77</v>
      </c>
      <c r="AY174" s="133" t="s">
        <v>137</v>
      </c>
      <c r="BK174" s="135">
        <f>SUM(BK175:BK181)</f>
        <v>0</v>
      </c>
    </row>
    <row r="175" spans="2:65" s="1" customFormat="1" ht="38.25" customHeight="1">
      <c r="B175" s="137"/>
      <c r="C175" s="138" t="s">
        <v>303</v>
      </c>
      <c r="D175" s="138" t="s">
        <v>139</v>
      </c>
      <c r="E175" s="139" t="s">
        <v>304</v>
      </c>
      <c r="F175" s="200" t="s">
        <v>305</v>
      </c>
      <c r="G175" s="200"/>
      <c r="H175" s="200"/>
      <c r="I175" s="200"/>
      <c r="J175" s="140" t="s">
        <v>149</v>
      </c>
      <c r="K175" s="141">
        <v>17.9</v>
      </c>
      <c r="L175" s="201">
        <v>0</v>
      </c>
      <c r="M175" s="201"/>
      <c r="N175" s="201">
        <f aca="true" t="shared" si="20" ref="N175:N181">ROUND(L175*K175,2)</f>
        <v>0</v>
      </c>
      <c r="O175" s="201"/>
      <c r="P175" s="201"/>
      <c r="Q175" s="201"/>
      <c r="R175" s="142"/>
      <c r="T175" s="143" t="s">
        <v>5</v>
      </c>
      <c r="U175" s="40" t="s">
        <v>37</v>
      </c>
      <c r="V175" s="144">
        <v>0.11011</v>
      </c>
      <c r="W175" s="144">
        <f aca="true" t="shared" si="21" ref="W175:W181">V175*K175</f>
        <v>1.97097</v>
      </c>
      <c r="X175" s="144">
        <v>0</v>
      </c>
      <c r="Y175" s="144">
        <f aca="true" t="shared" si="22" ref="Y175:Y181">X175*K175</f>
        <v>0</v>
      </c>
      <c r="Z175" s="144">
        <v>0</v>
      </c>
      <c r="AA175" s="145">
        <f aca="true" t="shared" si="23" ref="AA175:AA181">Z175*K175</f>
        <v>0</v>
      </c>
      <c r="AR175" s="18" t="s">
        <v>77</v>
      </c>
      <c r="AT175" s="18" t="s">
        <v>139</v>
      </c>
      <c r="AU175" s="18" t="s">
        <v>144</v>
      </c>
      <c r="AY175" s="18" t="s">
        <v>137</v>
      </c>
      <c r="BE175" s="146">
        <f aca="true" t="shared" si="24" ref="BE175:BE181">IF(U175="základná",N175,0)</f>
        <v>0</v>
      </c>
      <c r="BF175" s="146">
        <f aca="true" t="shared" si="25" ref="BF175:BF181">IF(U175="znížená",N175,0)</f>
        <v>0</v>
      </c>
      <c r="BG175" s="146">
        <f aca="true" t="shared" si="26" ref="BG175:BG181">IF(U175="zákl. prenesená",N175,0)</f>
        <v>0</v>
      </c>
      <c r="BH175" s="146">
        <f aca="true" t="shared" si="27" ref="BH175:BH181">IF(U175="zníž. prenesená",N175,0)</f>
        <v>0</v>
      </c>
      <c r="BI175" s="146">
        <f aca="true" t="shared" si="28" ref="BI175:BI181">IF(U175="nulová",N175,0)</f>
        <v>0</v>
      </c>
      <c r="BJ175" s="18" t="s">
        <v>144</v>
      </c>
      <c r="BK175" s="146">
        <f aca="true" t="shared" si="29" ref="BK175:BK181">ROUND(L175*K175,2)</f>
        <v>0</v>
      </c>
      <c r="BL175" s="18" t="s">
        <v>77</v>
      </c>
      <c r="BM175" s="18" t="s">
        <v>306</v>
      </c>
    </row>
    <row r="176" spans="2:65" s="1" customFormat="1" ht="25.5" customHeight="1">
      <c r="B176" s="137"/>
      <c r="C176" s="147" t="s">
        <v>307</v>
      </c>
      <c r="D176" s="147" t="s">
        <v>204</v>
      </c>
      <c r="E176" s="148" t="s">
        <v>308</v>
      </c>
      <c r="F176" s="210" t="s">
        <v>309</v>
      </c>
      <c r="G176" s="210"/>
      <c r="H176" s="210"/>
      <c r="I176" s="210"/>
      <c r="J176" s="149" t="s">
        <v>310</v>
      </c>
      <c r="K176" s="150">
        <v>19.69</v>
      </c>
      <c r="L176" s="211">
        <v>0</v>
      </c>
      <c r="M176" s="211"/>
      <c r="N176" s="211">
        <f t="shared" si="20"/>
        <v>0</v>
      </c>
      <c r="O176" s="201"/>
      <c r="P176" s="201"/>
      <c r="Q176" s="201"/>
      <c r="R176" s="142"/>
      <c r="T176" s="143" t="s">
        <v>5</v>
      </c>
      <c r="U176" s="40" t="s">
        <v>37</v>
      </c>
      <c r="V176" s="144">
        <v>0</v>
      </c>
      <c r="W176" s="144">
        <f t="shared" si="21"/>
        <v>0</v>
      </c>
      <c r="X176" s="144">
        <v>0.001</v>
      </c>
      <c r="Y176" s="144">
        <f t="shared" si="22"/>
        <v>0.01969</v>
      </c>
      <c r="Z176" s="144">
        <v>0</v>
      </c>
      <c r="AA176" s="145">
        <f t="shared" si="23"/>
        <v>0</v>
      </c>
      <c r="AR176" s="18" t="s">
        <v>144</v>
      </c>
      <c r="AT176" s="18" t="s">
        <v>204</v>
      </c>
      <c r="AU176" s="18" t="s">
        <v>144</v>
      </c>
      <c r="AY176" s="18" t="s">
        <v>137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8" t="s">
        <v>144</v>
      </c>
      <c r="BK176" s="146">
        <f t="shared" si="29"/>
        <v>0</v>
      </c>
      <c r="BL176" s="18" t="s">
        <v>77</v>
      </c>
      <c r="BM176" s="18" t="s">
        <v>311</v>
      </c>
    </row>
    <row r="177" spans="2:65" s="1" customFormat="1" ht="25.5" customHeight="1">
      <c r="B177" s="137"/>
      <c r="C177" s="147" t="s">
        <v>312</v>
      </c>
      <c r="D177" s="147" t="s">
        <v>204</v>
      </c>
      <c r="E177" s="148" t="s">
        <v>313</v>
      </c>
      <c r="F177" s="210" t="s">
        <v>314</v>
      </c>
      <c r="G177" s="210"/>
      <c r="H177" s="210"/>
      <c r="I177" s="210"/>
      <c r="J177" s="149" t="s">
        <v>228</v>
      </c>
      <c r="K177" s="150">
        <v>48.45</v>
      </c>
      <c r="L177" s="211">
        <v>0</v>
      </c>
      <c r="M177" s="211"/>
      <c r="N177" s="211">
        <f t="shared" si="20"/>
        <v>0</v>
      </c>
      <c r="O177" s="201"/>
      <c r="P177" s="201"/>
      <c r="Q177" s="201"/>
      <c r="R177" s="142"/>
      <c r="T177" s="143" t="s">
        <v>5</v>
      </c>
      <c r="U177" s="40" t="s">
        <v>37</v>
      </c>
      <c r="V177" s="144">
        <v>0</v>
      </c>
      <c r="W177" s="144">
        <f t="shared" si="21"/>
        <v>0</v>
      </c>
      <c r="X177" s="144">
        <v>5E-05</v>
      </c>
      <c r="Y177" s="144">
        <f t="shared" si="22"/>
        <v>0.00242</v>
      </c>
      <c r="Z177" s="144">
        <v>0</v>
      </c>
      <c r="AA177" s="145">
        <f t="shared" si="23"/>
        <v>0</v>
      </c>
      <c r="AR177" s="18" t="s">
        <v>144</v>
      </c>
      <c r="AT177" s="18" t="s">
        <v>204</v>
      </c>
      <c r="AU177" s="18" t="s">
        <v>144</v>
      </c>
      <c r="AY177" s="18" t="s">
        <v>137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8" t="s">
        <v>144</v>
      </c>
      <c r="BK177" s="146">
        <f t="shared" si="29"/>
        <v>0</v>
      </c>
      <c r="BL177" s="18" t="s">
        <v>77</v>
      </c>
      <c r="BM177" s="18" t="s">
        <v>315</v>
      </c>
    </row>
    <row r="178" spans="2:65" s="1" customFormat="1" ht="38.25" customHeight="1">
      <c r="B178" s="137"/>
      <c r="C178" s="138" t="s">
        <v>316</v>
      </c>
      <c r="D178" s="138" t="s">
        <v>139</v>
      </c>
      <c r="E178" s="139" t="s">
        <v>317</v>
      </c>
      <c r="F178" s="200" t="s">
        <v>318</v>
      </c>
      <c r="G178" s="200"/>
      <c r="H178" s="200"/>
      <c r="I178" s="200"/>
      <c r="J178" s="140" t="s">
        <v>149</v>
      </c>
      <c r="K178" s="141">
        <v>102.554</v>
      </c>
      <c r="L178" s="201">
        <v>0</v>
      </c>
      <c r="M178" s="201"/>
      <c r="N178" s="201">
        <f t="shared" si="20"/>
        <v>0</v>
      </c>
      <c r="O178" s="201"/>
      <c r="P178" s="201"/>
      <c r="Q178" s="201"/>
      <c r="R178" s="142"/>
      <c r="T178" s="143" t="s">
        <v>5</v>
      </c>
      <c r="U178" s="40" t="s">
        <v>37</v>
      </c>
      <c r="V178" s="144">
        <v>0.12011</v>
      </c>
      <c r="W178" s="144">
        <f t="shared" si="21"/>
        <v>12.31776</v>
      </c>
      <c r="X178" s="144">
        <v>0</v>
      </c>
      <c r="Y178" s="144">
        <f t="shared" si="22"/>
        <v>0</v>
      </c>
      <c r="Z178" s="144">
        <v>0</v>
      </c>
      <c r="AA178" s="145">
        <f t="shared" si="23"/>
        <v>0</v>
      </c>
      <c r="AR178" s="18" t="s">
        <v>77</v>
      </c>
      <c r="AT178" s="18" t="s">
        <v>139</v>
      </c>
      <c r="AU178" s="18" t="s">
        <v>144</v>
      </c>
      <c r="AY178" s="18" t="s">
        <v>137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8" t="s">
        <v>144</v>
      </c>
      <c r="BK178" s="146">
        <f t="shared" si="29"/>
        <v>0</v>
      </c>
      <c r="BL178" s="18" t="s">
        <v>77</v>
      </c>
      <c r="BM178" s="18" t="s">
        <v>319</v>
      </c>
    </row>
    <row r="179" spans="2:65" s="1" customFormat="1" ht="25.5" customHeight="1">
      <c r="B179" s="137"/>
      <c r="C179" s="147" t="s">
        <v>320</v>
      </c>
      <c r="D179" s="147" t="s">
        <v>204</v>
      </c>
      <c r="E179" s="148" t="s">
        <v>308</v>
      </c>
      <c r="F179" s="210" t="s">
        <v>309</v>
      </c>
      <c r="G179" s="210"/>
      <c r="H179" s="210"/>
      <c r="I179" s="210"/>
      <c r="J179" s="149" t="s">
        <v>310</v>
      </c>
      <c r="K179" s="150">
        <v>112.809</v>
      </c>
      <c r="L179" s="211">
        <v>0</v>
      </c>
      <c r="M179" s="211"/>
      <c r="N179" s="211">
        <f t="shared" si="20"/>
        <v>0</v>
      </c>
      <c r="O179" s="201"/>
      <c r="P179" s="201"/>
      <c r="Q179" s="201"/>
      <c r="R179" s="142"/>
      <c r="T179" s="143" t="s">
        <v>5</v>
      </c>
      <c r="U179" s="40" t="s">
        <v>37</v>
      </c>
      <c r="V179" s="144">
        <v>0</v>
      </c>
      <c r="W179" s="144">
        <f t="shared" si="21"/>
        <v>0</v>
      </c>
      <c r="X179" s="144">
        <v>0.001</v>
      </c>
      <c r="Y179" s="144">
        <f t="shared" si="22"/>
        <v>0.11281</v>
      </c>
      <c r="Z179" s="144">
        <v>0</v>
      </c>
      <c r="AA179" s="145">
        <f t="shared" si="23"/>
        <v>0</v>
      </c>
      <c r="AR179" s="18" t="s">
        <v>144</v>
      </c>
      <c r="AT179" s="18" t="s">
        <v>204</v>
      </c>
      <c r="AU179" s="18" t="s">
        <v>144</v>
      </c>
      <c r="AY179" s="18" t="s">
        <v>137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8" t="s">
        <v>144</v>
      </c>
      <c r="BK179" s="146">
        <f t="shared" si="29"/>
        <v>0</v>
      </c>
      <c r="BL179" s="18" t="s">
        <v>77</v>
      </c>
      <c r="BM179" s="18" t="s">
        <v>321</v>
      </c>
    </row>
    <row r="180" spans="2:65" s="1" customFormat="1" ht="25.5" customHeight="1">
      <c r="B180" s="137"/>
      <c r="C180" s="147" t="s">
        <v>322</v>
      </c>
      <c r="D180" s="147" t="s">
        <v>204</v>
      </c>
      <c r="E180" s="148" t="s">
        <v>313</v>
      </c>
      <c r="F180" s="210" t="s">
        <v>314</v>
      </c>
      <c r="G180" s="210"/>
      <c r="H180" s="210"/>
      <c r="I180" s="210"/>
      <c r="J180" s="149" t="s">
        <v>228</v>
      </c>
      <c r="K180" s="150">
        <v>41.022</v>
      </c>
      <c r="L180" s="211">
        <v>0</v>
      </c>
      <c r="M180" s="211"/>
      <c r="N180" s="211">
        <f t="shared" si="20"/>
        <v>0</v>
      </c>
      <c r="O180" s="201"/>
      <c r="P180" s="201"/>
      <c r="Q180" s="201"/>
      <c r="R180" s="142"/>
      <c r="T180" s="143" t="s">
        <v>5</v>
      </c>
      <c r="U180" s="40" t="s">
        <v>37</v>
      </c>
      <c r="V180" s="144">
        <v>0</v>
      </c>
      <c r="W180" s="144">
        <f t="shared" si="21"/>
        <v>0</v>
      </c>
      <c r="X180" s="144">
        <v>5E-05</v>
      </c>
      <c r="Y180" s="144">
        <f t="shared" si="22"/>
        <v>0.00205</v>
      </c>
      <c r="Z180" s="144">
        <v>0</v>
      </c>
      <c r="AA180" s="145">
        <f t="shared" si="23"/>
        <v>0</v>
      </c>
      <c r="AR180" s="18" t="s">
        <v>144</v>
      </c>
      <c r="AT180" s="18" t="s">
        <v>204</v>
      </c>
      <c r="AU180" s="18" t="s">
        <v>144</v>
      </c>
      <c r="AY180" s="18" t="s">
        <v>137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8" t="s">
        <v>144</v>
      </c>
      <c r="BK180" s="146">
        <f t="shared" si="29"/>
        <v>0</v>
      </c>
      <c r="BL180" s="18" t="s">
        <v>77</v>
      </c>
      <c r="BM180" s="18" t="s">
        <v>323</v>
      </c>
    </row>
    <row r="181" spans="2:65" s="1" customFormat="1" ht="25.5" customHeight="1">
      <c r="B181" s="137"/>
      <c r="C181" s="138" t="s">
        <v>324</v>
      </c>
      <c r="D181" s="138" t="s">
        <v>139</v>
      </c>
      <c r="E181" s="139" t="s">
        <v>325</v>
      </c>
      <c r="F181" s="200" t="s">
        <v>326</v>
      </c>
      <c r="G181" s="200"/>
      <c r="H181" s="200"/>
      <c r="I181" s="200"/>
      <c r="J181" s="140" t="s">
        <v>271</v>
      </c>
      <c r="K181" s="141">
        <v>0.08</v>
      </c>
      <c r="L181" s="201">
        <v>0</v>
      </c>
      <c r="M181" s="201"/>
      <c r="N181" s="201">
        <f t="shared" si="20"/>
        <v>0</v>
      </c>
      <c r="O181" s="201"/>
      <c r="P181" s="201"/>
      <c r="Q181" s="201"/>
      <c r="R181" s="142"/>
      <c r="T181" s="143" t="s">
        <v>5</v>
      </c>
      <c r="U181" s="40" t="s">
        <v>37</v>
      </c>
      <c r="V181" s="144">
        <v>1.579</v>
      </c>
      <c r="W181" s="144">
        <f t="shared" si="21"/>
        <v>0.12632</v>
      </c>
      <c r="X181" s="144">
        <v>0</v>
      </c>
      <c r="Y181" s="144">
        <f t="shared" si="22"/>
        <v>0</v>
      </c>
      <c r="Z181" s="144">
        <v>0</v>
      </c>
      <c r="AA181" s="145">
        <f t="shared" si="23"/>
        <v>0</v>
      </c>
      <c r="AR181" s="18" t="s">
        <v>327</v>
      </c>
      <c r="AT181" s="18" t="s">
        <v>139</v>
      </c>
      <c r="AU181" s="18" t="s">
        <v>144</v>
      </c>
      <c r="AY181" s="18" t="s">
        <v>137</v>
      </c>
      <c r="BE181" s="146">
        <f t="shared" si="24"/>
        <v>0</v>
      </c>
      <c r="BF181" s="146">
        <f t="shared" si="25"/>
        <v>0</v>
      </c>
      <c r="BG181" s="146">
        <f t="shared" si="26"/>
        <v>0</v>
      </c>
      <c r="BH181" s="146">
        <f t="shared" si="27"/>
        <v>0</v>
      </c>
      <c r="BI181" s="146">
        <f t="shared" si="28"/>
        <v>0</v>
      </c>
      <c r="BJ181" s="18" t="s">
        <v>144</v>
      </c>
      <c r="BK181" s="146">
        <f t="shared" si="29"/>
        <v>0</v>
      </c>
      <c r="BL181" s="18" t="s">
        <v>327</v>
      </c>
      <c r="BM181" s="18" t="s">
        <v>328</v>
      </c>
    </row>
    <row r="182" spans="2:63" s="9" customFormat="1" ht="29.25" customHeight="1">
      <c r="B182" s="126"/>
      <c r="C182" s="127"/>
      <c r="D182" s="136" t="s">
        <v>111</v>
      </c>
      <c r="E182" s="136"/>
      <c r="F182" s="136"/>
      <c r="G182" s="136"/>
      <c r="H182" s="136"/>
      <c r="I182" s="136"/>
      <c r="J182" s="136"/>
      <c r="K182" s="136"/>
      <c r="L182" s="136"/>
      <c r="M182" s="136"/>
      <c r="N182" s="198">
        <f>BK182</f>
        <v>0</v>
      </c>
      <c r="O182" s="199"/>
      <c r="P182" s="199"/>
      <c r="Q182" s="199"/>
      <c r="R182" s="129"/>
      <c r="T182" s="130"/>
      <c r="U182" s="127"/>
      <c r="V182" s="127"/>
      <c r="W182" s="131">
        <f>SUM(W183:W186)</f>
        <v>95.22736</v>
      </c>
      <c r="X182" s="127"/>
      <c r="Y182" s="131">
        <f>SUM(Y183:Y186)</f>
        <v>0.08029</v>
      </c>
      <c r="Z182" s="127"/>
      <c r="AA182" s="132">
        <f>SUM(AA183:AA186)</f>
        <v>0</v>
      </c>
      <c r="AR182" s="133" t="s">
        <v>144</v>
      </c>
      <c r="AT182" s="134" t="s">
        <v>69</v>
      </c>
      <c r="AU182" s="134" t="s">
        <v>77</v>
      </c>
      <c r="AY182" s="133" t="s">
        <v>137</v>
      </c>
      <c r="BK182" s="135">
        <f>SUM(BK183:BK186)</f>
        <v>0</v>
      </c>
    </row>
    <row r="183" spans="2:65" s="1" customFormat="1" ht="25.5" customHeight="1">
      <c r="B183" s="137"/>
      <c r="C183" s="138" t="s">
        <v>329</v>
      </c>
      <c r="D183" s="138" t="s">
        <v>139</v>
      </c>
      <c r="E183" s="139" t="s">
        <v>330</v>
      </c>
      <c r="F183" s="200" t="s">
        <v>331</v>
      </c>
      <c r="G183" s="200"/>
      <c r="H183" s="200"/>
      <c r="I183" s="200"/>
      <c r="J183" s="140" t="s">
        <v>149</v>
      </c>
      <c r="K183" s="141">
        <v>380</v>
      </c>
      <c r="L183" s="201">
        <v>0</v>
      </c>
      <c r="M183" s="201"/>
      <c r="N183" s="201">
        <f>ROUND(L183*K183,2)</f>
        <v>0</v>
      </c>
      <c r="O183" s="201"/>
      <c r="P183" s="201"/>
      <c r="Q183" s="201"/>
      <c r="R183" s="142"/>
      <c r="T183" s="143" t="s">
        <v>5</v>
      </c>
      <c r="U183" s="40" t="s">
        <v>37</v>
      </c>
      <c r="V183" s="144">
        <v>0.04002</v>
      </c>
      <c r="W183" s="144">
        <f>V183*K183</f>
        <v>15.2076</v>
      </c>
      <c r="X183" s="144">
        <v>0</v>
      </c>
      <c r="Y183" s="144">
        <f>X183*K183</f>
        <v>0</v>
      </c>
      <c r="Z183" s="144">
        <v>0</v>
      </c>
      <c r="AA183" s="145">
        <f>Z183*K183</f>
        <v>0</v>
      </c>
      <c r="AR183" s="18" t="s">
        <v>327</v>
      </c>
      <c r="AT183" s="18" t="s">
        <v>139</v>
      </c>
      <c r="AU183" s="18" t="s">
        <v>144</v>
      </c>
      <c r="AY183" s="18" t="s">
        <v>137</v>
      </c>
      <c r="BE183" s="146">
        <f>IF(U183="základná",N183,0)</f>
        <v>0</v>
      </c>
      <c r="BF183" s="146">
        <f>IF(U183="znížená",N183,0)</f>
        <v>0</v>
      </c>
      <c r="BG183" s="146">
        <f>IF(U183="zákl. prenesená",N183,0)</f>
        <v>0</v>
      </c>
      <c r="BH183" s="146">
        <f>IF(U183="zníž. prenesená",N183,0)</f>
        <v>0</v>
      </c>
      <c r="BI183" s="146">
        <f>IF(U183="nulová",N183,0)</f>
        <v>0</v>
      </c>
      <c r="BJ183" s="18" t="s">
        <v>144</v>
      </c>
      <c r="BK183" s="146">
        <f>ROUND(L183*K183,2)</f>
        <v>0</v>
      </c>
      <c r="BL183" s="18" t="s">
        <v>327</v>
      </c>
      <c r="BM183" s="18" t="s">
        <v>332</v>
      </c>
    </row>
    <row r="184" spans="2:65" s="1" customFormat="1" ht="25.5" customHeight="1">
      <c r="B184" s="137"/>
      <c r="C184" s="147" t="s">
        <v>333</v>
      </c>
      <c r="D184" s="147" t="s">
        <v>204</v>
      </c>
      <c r="E184" s="148" t="s">
        <v>334</v>
      </c>
      <c r="F184" s="210" t="s">
        <v>335</v>
      </c>
      <c r="G184" s="210"/>
      <c r="H184" s="210"/>
      <c r="I184" s="210"/>
      <c r="J184" s="149" t="s">
        <v>149</v>
      </c>
      <c r="K184" s="150">
        <v>437</v>
      </c>
      <c r="L184" s="211">
        <v>0</v>
      </c>
      <c r="M184" s="211"/>
      <c r="N184" s="211">
        <f>ROUND(L184*K184,2)</f>
        <v>0</v>
      </c>
      <c r="O184" s="201"/>
      <c r="P184" s="201"/>
      <c r="Q184" s="201"/>
      <c r="R184" s="142"/>
      <c r="T184" s="143" t="s">
        <v>5</v>
      </c>
      <c r="U184" s="40" t="s">
        <v>37</v>
      </c>
      <c r="V184" s="144">
        <v>0</v>
      </c>
      <c r="W184" s="144">
        <f>V184*K184</f>
        <v>0</v>
      </c>
      <c r="X184" s="144">
        <v>0.00017</v>
      </c>
      <c r="Y184" s="144">
        <f>X184*K184</f>
        <v>0.07429</v>
      </c>
      <c r="Z184" s="144">
        <v>0</v>
      </c>
      <c r="AA184" s="145">
        <f>Z184*K184</f>
        <v>0</v>
      </c>
      <c r="AR184" s="18" t="s">
        <v>225</v>
      </c>
      <c r="AT184" s="18" t="s">
        <v>204</v>
      </c>
      <c r="AU184" s="18" t="s">
        <v>144</v>
      </c>
      <c r="AY184" s="18" t="s">
        <v>137</v>
      </c>
      <c r="BE184" s="146">
        <f>IF(U184="základná",N184,0)</f>
        <v>0</v>
      </c>
      <c r="BF184" s="146">
        <f>IF(U184="znížená",N184,0)</f>
        <v>0</v>
      </c>
      <c r="BG184" s="146">
        <f>IF(U184="zákl. prenesená",N184,0)</f>
        <v>0</v>
      </c>
      <c r="BH184" s="146">
        <f>IF(U184="zníž. prenesená",N184,0)</f>
        <v>0</v>
      </c>
      <c r="BI184" s="146">
        <f>IF(U184="nulová",N184,0)</f>
        <v>0</v>
      </c>
      <c r="BJ184" s="18" t="s">
        <v>144</v>
      </c>
      <c r="BK184" s="146">
        <f>ROUND(L184*K184,2)</f>
        <v>0</v>
      </c>
      <c r="BL184" s="18" t="s">
        <v>327</v>
      </c>
      <c r="BM184" s="18" t="s">
        <v>336</v>
      </c>
    </row>
    <row r="185" spans="2:65" s="1" customFormat="1" ht="25.5" customHeight="1">
      <c r="B185" s="137"/>
      <c r="C185" s="138" t="s">
        <v>337</v>
      </c>
      <c r="D185" s="138" t="s">
        <v>139</v>
      </c>
      <c r="E185" s="139" t="s">
        <v>338</v>
      </c>
      <c r="F185" s="200" t="s">
        <v>339</v>
      </c>
      <c r="G185" s="200"/>
      <c r="H185" s="200"/>
      <c r="I185" s="200"/>
      <c r="J185" s="140" t="s">
        <v>149</v>
      </c>
      <c r="K185" s="141">
        <v>120</v>
      </c>
      <c r="L185" s="201">
        <v>0</v>
      </c>
      <c r="M185" s="201"/>
      <c r="N185" s="201">
        <f>ROUND(L185*K185,2)</f>
        <v>0</v>
      </c>
      <c r="O185" s="201"/>
      <c r="P185" s="201"/>
      <c r="Q185" s="201"/>
      <c r="R185" s="142"/>
      <c r="T185" s="143" t="s">
        <v>5</v>
      </c>
      <c r="U185" s="40" t="s">
        <v>37</v>
      </c>
      <c r="V185" s="144">
        <v>0.666</v>
      </c>
      <c r="W185" s="144">
        <f>V185*K185</f>
        <v>79.92</v>
      </c>
      <c r="X185" s="144">
        <v>5E-05</v>
      </c>
      <c r="Y185" s="144">
        <f>X185*K185</f>
        <v>0.006</v>
      </c>
      <c r="Z185" s="144">
        <v>0</v>
      </c>
      <c r="AA185" s="145">
        <f>Z185*K185</f>
        <v>0</v>
      </c>
      <c r="AR185" s="18" t="s">
        <v>327</v>
      </c>
      <c r="AT185" s="18" t="s">
        <v>139</v>
      </c>
      <c r="AU185" s="18" t="s">
        <v>144</v>
      </c>
      <c r="AY185" s="18" t="s">
        <v>137</v>
      </c>
      <c r="BE185" s="146">
        <f>IF(U185="základná",N185,0)</f>
        <v>0</v>
      </c>
      <c r="BF185" s="146">
        <f>IF(U185="znížená",N185,0)</f>
        <v>0</v>
      </c>
      <c r="BG185" s="146">
        <f>IF(U185="zákl. prenesená",N185,0)</f>
        <v>0</v>
      </c>
      <c r="BH185" s="146">
        <f>IF(U185="zníž. prenesená",N185,0)</f>
        <v>0</v>
      </c>
      <c r="BI185" s="146">
        <f>IF(U185="nulová",N185,0)</f>
        <v>0</v>
      </c>
      <c r="BJ185" s="18" t="s">
        <v>144</v>
      </c>
      <c r="BK185" s="146">
        <f>ROUND(L185*K185,2)</f>
        <v>0</v>
      </c>
      <c r="BL185" s="18" t="s">
        <v>327</v>
      </c>
      <c r="BM185" s="18" t="s">
        <v>340</v>
      </c>
    </row>
    <row r="186" spans="2:65" s="1" customFormat="1" ht="25.5" customHeight="1">
      <c r="B186" s="137"/>
      <c r="C186" s="138" t="s">
        <v>341</v>
      </c>
      <c r="D186" s="138" t="s">
        <v>139</v>
      </c>
      <c r="E186" s="139" t="s">
        <v>342</v>
      </c>
      <c r="F186" s="200" t="s">
        <v>343</v>
      </c>
      <c r="G186" s="200"/>
      <c r="H186" s="200"/>
      <c r="I186" s="200"/>
      <c r="J186" s="140" t="s">
        <v>271</v>
      </c>
      <c r="K186" s="141">
        <v>0.08</v>
      </c>
      <c r="L186" s="201">
        <v>0</v>
      </c>
      <c r="M186" s="201"/>
      <c r="N186" s="201">
        <f>ROUND(L186*K186,2)</f>
        <v>0</v>
      </c>
      <c r="O186" s="201"/>
      <c r="P186" s="201"/>
      <c r="Q186" s="201"/>
      <c r="R186" s="142"/>
      <c r="T186" s="143" t="s">
        <v>5</v>
      </c>
      <c r="U186" s="40" t="s">
        <v>37</v>
      </c>
      <c r="V186" s="144">
        <v>1.247</v>
      </c>
      <c r="W186" s="144">
        <f>V186*K186</f>
        <v>0.09976</v>
      </c>
      <c r="X186" s="144">
        <v>0</v>
      </c>
      <c r="Y186" s="144">
        <f>X186*K186</f>
        <v>0</v>
      </c>
      <c r="Z186" s="144">
        <v>0</v>
      </c>
      <c r="AA186" s="145">
        <f>Z186*K186</f>
        <v>0</v>
      </c>
      <c r="AR186" s="18" t="s">
        <v>327</v>
      </c>
      <c r="AT186" s="18" t="s">
        <v>139</v>
      </c>
      <c r="AU186" s="18" t="s">
        <v>144</v>
      </c>
      <c r="AY186" s="18" t="s">
        <v>137</v>
      </c>
      <c r="BE186" s="146">
        <f>IF(U186="základná",N186,0)</f>
        <v>0</v>
      </c>
      <c r="BF186" s="146">
        <f>IF(U186="znížená",N186,0)</f>
        <v>0</v>
      </c>
      <c r="BG186" s="146">
        <f>IF(U186="zákl. prenesená",N186,0)</f>
        <v>0</v>
      </c>
      <c r="BH186" s="146">
        <f>IF(U186="zníž. prenesená",N186,0)</f>
        <v>0</v>
      </c>
      <c r="BI186" s="146">
        <f>IF(U186="nulová",N186,0)</f>
        <v>0</v>
      </c>
      <c r="BJ186" s="18" t="s">
        <v>144</v>
      </c>
      <c r="BK186" s="146">
        <f>ROUND(L186*K186,2)</f>
        <v>0</v>
      </c>
      <c r="BL186" s="18" t="s">
        <v>327</v>
      </c>
      <c r="BM186" s="18" t="s">
        <v>344</v>
      </c>
    </row>
    <row r="187" spans="2:63" s="9" customFormat="1" ht="29.25" customHeight="1">
      <c r="B187" s="126"/>
      <c r="C187" s="127"/>
      <c r="D187" s="136" t="s">
        <v>112</v>
      </c>
      <c r="E187" s="136"/>
      <c r="F187" s="136"/>
      <c r="G187" s="136"/>
      <c r="H187" s="136"/>
      <c r="I187" s="136"/>
      <c r="J187" s="136"/>
      <c r="K187" s="136"/>
      <c r="L187" s="136"/>
      <c r="M187" s="136"/>
      <c r="N187" s="198">
        <f>BK187</f>
        <v>0</v>
      </c>
      <c r="O187" s="199"/>
      <c r="P187" s="199"/>
      <c r="Q187" s="199"/>
      <c r="R187" s="129"/>
      <c r="T187" s="130"/>
      <c r="U187" s="127"/>
      <c r="V187" s="127"/>
      <c r="W187" s="131">
        <f>SUM(W188:W190)</f>
        <v>53.87278</v>
      </c>
      <c r="X187" s="127"/>
      <c r="Y187" s="131">
        <f>SUM(Y188:Y190)</f>
        <v>7.54</v>
      </c>
      <c r="Z187" s="127"/>
      <c r="AA187" s="132">
        <f>SUM(AA188:AA190)</f>
        <v>0</v>
      </c>
      <c r="AR187" s="133" t="s">
        <v>144</v>
      </c>
      <c r="AT187" s="134" t="s">
        <v>69</v>
      </c>
      <c r="AU187" s="134" t="s">
        <v>77</v>
      </c>
      <c r="AY187" s="133" t="s">
        <v>137</v>
      </c>
      <c r="BK187" s="135">
        <f>SUM(BK188:BK190)</f>
        <v>0</v>
      </c>
    </row>
    <row r="188" spans="2:65" s="1" customFormat="1" ht="38.25" customHeight="1">
      <c r="B188" s="137"/>
      <c r="C188" s="138" t="s">
        <v>345</v>
      </c>
      <c r="D188" s="138" t="s">
        <v>139</v>
      </c>
      <c r="E188" s="139" t="s">
        <v>346</v>
      </c>
      <c r="F188" s="200" t="s">
        <v>347</v>
      </c>
      <c r="G188" s="200"/>
      <c r="H188" s="200"/>
      <c r="I188" s="200"/>
      <c r="J188" s="140" t="s">
        <v>142</v>
      </c>
      <c r="K188" s="141">
        <v>130</v>
      </c>
      <c r="L188" s="201">
        <v>0</v>
      </c>
      <c r="M188" s="201"/>
      <c r="N188" s="201">
        <f>ROUND(L188*K188,2)</f>
        <v>0</v>
      </c>
      <c r="O188" s="201"/>
      <c r="P188" s="201"/>
      <c r="Q188" s="201"/>
      <c r="R188" s="142"/>
      <c r="T188" s="143" t="s">
        <v>5</v>
      </c>
      <c r="U188" s="40" t="s">
        <v>37</v>
      </c>
      <c r="V188" s="144">
        <v>0.31105</v>
      </c>
      <c r="W188" s="144">
        <f>V188*K188</f>
        <v>40.4365</v>
      </c>
      <c r="X188" s="144">
        <v>0</v>
      </c>
      <c r="Y188" s="144">
        <f>X188*K188</f>
        <v>0</v>
      </c>
      <c r="Z188" s="144">
        <v>0</v>
      </c>
      <c r="AA188" s="145">
        <f>Z188*K188</f>
        <v>0</v>
      </c>
      <c r="AR188" s="18" t="s">
        <v>327</v>
      </c>
      <c r="AT188" s="18" t="s">
        <v>139</v>
      </c>
      <c r="AU188" s="18" t="s">
        <v>144</v>
      </c>
      <c r="AY188" s="18" t="s">
        <v>137</v>
      </c>
      <c r="BE188" s="146">
        <f>IF(U188="základná",N188,0)</f>
        <v>0</v>
      </c>
      <c r="BF188" s="146">
        <f>IF(U188="znížená",N188,0)</f>
        <v>0</v>
      </c>
      <c r="BG188" s="146">
        <f>IF(U188="zákl. prenesená",N188,0)</f>
        <v>0</v>
      </c>
      <c r="BH188" s="146">
        <f>IF(U188="zníž. prenesená",N188,0)</f>
        <v>0</v>
      </c>
      <c r="BI188" s="146">
        <f>IF(U188="nulová",N188,0)</f>
        <v>0</v>
      </c>
      <c r="BJ188" s="18" t="s">
        <v>144</v>
      </c>
      <c r="BK188" s="146">
        <f>ROUND(L188*K188,2)</f>
        <v>0</v>
      </c>
      <c r="BL188" s="18" t="s">
        <v>327</v>
      </c>
      <c r="BM188" s="18" t="s">
        <v>348</v>
      </c>
    </row>
    <row r="189" spans="2:65" s="1" customFormat="1" ht="25.5" customHeight="1">
      <c r="B189" s="137"/>
      <c r="C189" s="147" t="s">
        <v>144</v>
      </c>
      <c r="D189" s="147" t="s">
        <v>204</v>
      </c>
      <c r="E189" s="148" t="s">
        <v>349</v>
      </c>
      <c r="F189" s="210" t="s">
        <v>350</v>
      </c>
      <c r="G189" s="210"/>
      <c r="H189" s="210"/>
      <c r="I189" s="210"/>
      <c r="J189" s="149" t="s">
        <v>310</v>
      </c>
      <c r="K189" s="150">
        <v>7540</v>
      </c>
      <c r="L189" s="211">
        <v>0</v>
      </c>
      <c r="M189" s="211"/>
      <c r="N189" s="211">
        <f>ROUND(L189*K189,2)</f>
        <v>0</v>
      </c>
      <c r="O189" s="201"/>
      <c r="P189" s="201"/>
      <c r="Q189" s="201"/>
      <c r="R189" s="142"/>
      <c r="T189" s="143" t="s">
        <v>5</v>
      </c>
      <c r="U189" s="40" t="s">
        <v>37</v>
      </c>
      <c r="V189" s="144">
        <v>0</v>
      </c>
      <c r="W189" s="144">
        <f>V189*K189</f>
        <v>0</v>
      </c>
      <c r="X189" s="144">
        <v>0.001</v>
      </c>
      <c r="Y189" s="144">
        <f>X189*K189</f>
        <v>7.54</v>
      </c>
      <c r="Z189" s="144">
        <v>0</v>
      </c>
      <c r="AA189" s="145">
        <f>Z189*K189</f>
        <v>0</v>
      </c>
      <c r="AR189" s="18" t="s">
        <v>225</v>
      </c>
      <c r="AT189" s="18" t="s">
        <v>204</v>
      </c>
      <c r="AU189" s="18" t="s">
        <v>144</v>
      </c>
      <c r="AY189" s="18" t="s">
        <v>137</v>
      </c>
      <c r="BE189" s="146">
        <f>IF(U189="základná",N189,0)</f>
        <v>0</v>
      </c>
      <c r="BF189" s="146">
        <f>IF(U189="znížená",N189,0)</f>
        <v>0</v>
      </c>
      <c r="BG189" s="146">
        <f>IF(U189="zákl. prenesená",N189,0)</f>
        <v>0</v>
      </c>
      <c r="BH189" s="146">
        <f>IF(U189="zníž. prenesená",N189,0)</f>
        <v>0</v>
      </c>
      <c r="BI189" s="146">
        <f>IF(U189="nulová",N189,0)</f>
        <v>0</v>
      </c>
      <c r="BJ189" s="18" t="s">
        <v>144</v>
      </c>
      <c r="BK189" s="146">
        <f>ROUND(L189*K189,2)</f>
        <v>0</v>
      </c>
      <c r="BL189" s="18" t="s">
        <v>327</v>
      </c>
      <c r="BM189" s="18" t="s">
        <v>351</v>
      </c>
    </row>
    <row r="190" spans="2:65" s="1" customFormat="1" ht="25.5" customHeight="1">
      <c r="B190" s="137"/>
      <c r="C190" s="138" t="s">
        <v>352</v>
      </c>
      <c r="D190" s="138" t="s">
        <v>139</v>
      </c>
      <c r="E190" s="139" t="s">
        <v>353</v>
      </c>
      <c r="F190" s="200" t="s">
        <v>354</v>
      </c>
      <c r="G190" s="200"/>
      <c r="H190" s="200"/>
      <c r="I190" s="200"/>
      <c r="J190" s="140" t="s">
        <v>271</v>
      </c>
      <c r="K190" s="141">
        <v>7.54</v>
      </c>
      <c r="L190" s="201">
        <v>0</v>
      </c>
      <c r="M190" s="201"/>
      <c r="N190" s="201">
        <f>ROUND(L190*K190,2)</f>
        <v>0</v>
      </c>
      <c r="O190" s="201"/>
      <c r="P190" s="201"/>
      <c r="Q190" s="201"/>
      <c r="R190" s="142"/>
      <c r="T190" s="143" t="s">
        <v>5</v>
      </c>
      <c r="U190" s="40" t="s">
        <v>37</v>
      </c>
      <c r="V190" s="144">
        <v>1.782</v>
      </c>
      <c r="W190" s="144">
        <f>V190*K190</f>
        <v>13.43628</v>
      </c>
      <c r="X190" s="144">
        <v>0</v>
      </c>
      <c r="Y190" s="144">
        <f>X190*K190</f>
        <v>0</v>
      </c>
      <c r="Z190" s="144">
        <v>0</v>
      </c>
      <c r="AA190" s="145">
        <f>Z190*K190</f>
        <v>0</v>
      </c>
      <c r="AR190" s="18" t="s">
        <v>327</v>
      </c>
      <c r="AT190" s="18" t="s">
        <v>139</v>
      </c>
      <c r="AU190" s="18" t="s">
        <v>144</v>
      </c>
      <c r="AY190" s="18" t="s">
        <v>137</v>
      </c>
      <c r="BE190" s="146">
        <f>IF(U190="základná",N190,0)</f>
        <v>0</v>
      </c>
      <c r="BF190" s="146">
        <f>IF(U190="znížená",N190,0)</f>
        <v>0</v>
      </c>
      <c r="BG190" s="146">
        <f>IF(U190="zákl. prenesená",N190,0)</f>
        <v>0</v>
      </c>
      <c r="BH190" s="146">
        <f>IF(U190="zníž. prenesená",N190,0)</f>
        <v>0</v>
      </c>
      <c r="BI190" s="146">
        <f>IF(U190="nulová",N190,0)</f>
        <v>0</v>
      </c>
      <c r="BJ190" s="18" t="s">
        <v>144</v>
      </c>
      <c r="BK190" s="146">
        <f>ROUND(L190*K190,2)</f>
        <v>0</v>
      </c>
      <c r="BL190" s="18" t="s">
        <v>327</v>
      </c>
      <c r="BM190" s="18" t="s">
        <v>355</v>
      </c>
    </row>
    <row r="191" spans="2:63" s="9" customFormat="1" ht="29.25" customHeight="1">
      <c r="B191" s="126"/>
      <c r="C191" s="127"/>
      <c r="D191" s="136" t="s">
        <v>113</v>
      </c>
      <c r="E191" s="136"/>
      <c r="F191" s="136"/>
      <c r="G191" s="136"/>
      <c r="H191" s="136"/>
      <c r="I191" s="136"/>
      <c r="J191" s="136"/>
      <c r="K191" s="136"/>
      <c r="L191" s="136"/>
      <c r="M191" s="136"/>
      <c r="N191" s="198">
        <f>BK191</f>
        <v>0</v>
      </c>
      <c r="O191" s="199"/>
      <c r="P191" s="199"/>
      <c r="Q191" s="199"/>
      <c r="R191" s="129"/>
      <c r="T191" s="130"/>
      <c r="U191" s="127"/>
      <c r="V191" s="127"/>
      <c r="W191" s="131">
        <f>SUM(W192:W195)</f>
        <v>0.90393</v>
      </c>
      <c r="X191" s="127"/>
      <c r="Y191" s="131">
        <f>SUM(Y192:Y195)</f>
        <v>0.09455</v>
      </c>
      <c r="Z191" s="127"/>
      <c r="AA191" s="132">
        <f>SUM(AA192:AA195)</f>
        <v>0</v>
      </c>
      <c r="AR191" s="133" t="s">
        <v>144</v>
      </c>
      <c r="AT191" s="134" t="s">
        <v>69</v>
      </c>
      <c r="AU191" s="134" t="s">
        <v>77</v>
      </c>
      <c r="AY191" s="133" t="s">
        <v>137</v>
      </c>
      <c r="BK191" s="135">
        <f>SUM(BK192:BK195)</f>
        <v>0</v>
      </c>
    </row>
    <row r="192" spans="2:65" s="1" customFormat="1" ht="16.5" customHeight="1">
      <c r="B192" s="137"/>
      <c r="C192" s="138" t="s">
        <v>356</v>
      </c>
      <c r="D192" s="138" t="s">
        <v>139</v>
      </c>
      <c r="E192" s="139" t="s">
        <v>357</v>
      </c>
      <c r="F192" s="200" t="s">
        <v>358</v>
      </c>
      <c r="G192" s="200"/>
      <c r="H192" s="200"/>
      <c r="I192" s="200"/>
      <c r="J192" s="140" t="s">
        <v>193</v>
      </c>
      <c r="K192" s="141">
        <v>3</v>
      </c>
      <c r="L192" s="201">
        <v>0</v>
      </c>
      <c r="M192" s="201"/>
      <c r="N192" s="201">
        <f>ROUND(L192*K192,2)</f>
        <v>0</v>
      </c>
      <c r="O192" s="201"/>
      <c r="P192" s="201"/>
      <c r="Q192" s="201"/>
      <c r="R192" s="142"/>
      <c r="T192" s="143" t="s">
        <v>5</v>
      </c>
      <c r="U192" s="40" t="s">
        <v>37</v>
      </c>
      <c r="V192" s="144">
        <v>0.26144</v>
      </c>
      <c r="W192" s="144">
        <f>V192*K192</f>
        <v>0.78432</v>
      </c>
      <c r="X192" s="144">
        <v>0</v>
      </c>
      <c r="Y192" s="144">
        <f>X192*K192</f>
        <v>0</v>
      </c>
      <c r="Z192" s="144">
        <v>0</v>
      </c>
      <c r="AA192" s="145">
        <f>Z192*K192</f>
        <v>0</v>
      </c>
      <c r="AR192" s="18" t="s">
        <v>327</v>
      </c>
      <c r="AT192" s="18" t="s">
        <v>139</v>
      </c>
      <c r="AU192" s="18" t="s">
        <v>144</v>
      </c>
      <c r="AY192" s="18" t="s">
        <v>137</v>
      </c>
      <c r="BE192" s="146">
        <f>IF(U192="základná",N192,0)</f>
        <v>0</v>
      </c>
      <c r="BF192" s="146">
        <f>IF(U192="znížená",N192,0)</f>
        <v>0</v>
      </c>
      <c r="BG192" s="146">
        <f>IF(U192="zákl. prenesená",N192,0)</f>
        <v>0</v>
      </c>
      <c r="BH192" s="146">
        <f>IF(U192="zníž. prenesená",N192,0)</f>
        <v>0</v>
      </c>
      <c r="BI192" s="146">
        <f>IF(U192="nulová",N192,0)</f>
        <v>0</v>
      </c>
      <c r="BJ192" s="18" t="s">
        <v>144</v>
      </c>
      <c r="BK192" s="146">
        <f>ROUND(L192*K192,2)</f>
        <v>0</v>
      </c>
      <c r="BL192" s="18" t="s">
        <v>327</v>
      </c>
      <c r="BM192" s="18" t="s">
        <v>359</v>
      </c>
    </row>
    <row r="193" spans="2:65" s="1" customFormat="1" ht="25.5" customHeight="1">
      <c r="B193" s="137"/>
      <c r="C193" s="147" t="s">
        <v>360</v>
      </c>
      <c r="D193" s="147" t="s">
        <v>204</v>
      </c>
      <c r="E193" s="148" t="s">
        <v>361</v>
      </c>
      <c r="F193" s="210" t="s">
        <v>362</v>
      </c>
      <c r="G193" s="210"/>
      <c r="H193" s="210"/>
      <c r="I193" s="210"/>
      <c r="J193" s="149" t="s">
        <v>193</v>
      </c>
      <c r="K193" s="150">
        <v>2</v>
      </c>
      <c r="L193" s="211">
        <v>0</v>
      </c>
      <c r="M193" s="211"/>
      <c r="N193" s="211">
        <f>ROUND(L193*K193,2)</f>
        <v>0</v>
      </c>
      <c r="O193" s="201"/>
      <c r="P193" s="201"/>
      <c r="Q193" s="201"/>
      <c r="R193" s="142"/>
      <c r="T193" s="143" t="s">
        <v>5</v>
      </c>
      <c r="U193" s="40" t="s">
        <v>37</v>
      </c>
      <c r="V193" s="144">
        <v>0</v>
      </c>
      <c r="W193" s="144">
        <f>V193*K193</f>
        <v>0</v>
      </c>
      <c r="X193" s="144">
        <v>0.02132</v>
      </c>
      <c r="Y193" s="144">
        <f>X193*K193</f>
        <v>0.04264</v>
      </c>
      <c r="Z193" s="144">
        <v>0</v>
      </c>
      <c r="AA193" s="145">
        <f>Z193*K193</f>
        <v>0</v>
      </c>
      <c r="AR193" s="18" t="s">
        <v>225</v>
      </c>
      <c r="AT193" s="18" t="s">
        <v>204</v>
      </c>
      <c r="AU193" s="18" t="s">
        <v>144</v>
      </c>
      <c r="AY193" s="18" t="s">
        <v>137</v>
      </c>
      <c r="BE193" s="146">
        <f>IF(U193="základná",N193,0)</f>
        <v>0</v>
      </c>
      <c r="BF193" s="146">
        <f>IF(U193="znížená",N193,0)</f>
        <v>0</v>
      </c>
      <c r="BG193" s="146">
        <f>IF(U193="zákl. prenesená",N193,0)</f>
        <v>0</v>
      </c>
      <c r="BH193" s="146">
        <f>IF(U193="zníž. prenesená",N193,0)</f>
        <v>0</v>
      </c>
      <c r="BI193" s="146">
        <f>IF(U193="nulová",N193,0)</f>
        <v>0</v>
      </c>
      <c r="BJ193" s="18" t="s">
        <v>144</v>
      </c>
      <c r="BK193" s="146">
        <f>ROUND(L193*K193,2)</f>
        <v>0</v>
      </c>
      <c r="BL193" s="18" t="s">
        <v>327</v>
      </c>
      <c r="BM193" s="18" t="s">
        <v>363</v>
      </c>
    </row>
    <row r="194" spans="2:65" s="1" customFormat="1" ht="25.5" customHeight="1">
      <c r="B194" s="137"/>
      <c r="C194" s="147" t="s">
        <v>364</v>
      </c>
      <c r="D194" s="147" t="s">
        <v>204</v>
      </c>
      <c r="E194" s="148" t="s">
        <v>365</v>
      </c>
      <c r="F194" s="210" t="s">
        <v>366</v>
      </c>
      <c r="G194" s="210"/>
      <c r="H194" s="210"/>
      <c r="I194" s="210"/>
      <c r="J194" s="149" t="s">
        <v>193</v>
      </c>
      <c r="K194" s="150">
        <v>1</v>
      </c>
      <c r="L194" s="211">
        <v>0</v>
      </c>
      <c r="M194" s="211"/>
      <c r="N194" s="211">
        <f>ROUND(L194*K194,2)</f>
        <v>0</v>
      </c>
      <c r="O194" s="201"/>
      <c r="P194" s="201"/>
      <c r="Q194" s="201"/>
      <c r="R194" s="142"/>
      <c r="T194" s="143" t="s">
        <v>5</v>
      </c>
      <c r="U194" s="40" t="s">
        <v>37</v>
      </c>
      <c r="V194" s="144">
        <v>0</v>
      </c>
      <c r="W194" s="144">
        <f>V194*K194</f>
        <v>0</v>
      </c>
      <c r="X194" s="144">
        <v>0.05191</v>
      </c>
      <c r="Y194" s="144">
        <f>X194*K194</f>
        <v>0.05191</v>
      </c>
      <c r="Z194" s="144">
        <v>0</v>
      </c>
      <c r="AA194" s="145">
        <f>Z194*K194</f>
        <v>0</v>
      </c>
      <c r="AR194" s="18" t="s">
        <v>225</v>
      </c>
      <c r="AT194" s="18" t="s">
        <v>204</v>
      </c>
      <c r="AU194" s="18" t="s">
        <v>144</v>
      </c>
      <c r="AY194" s="18" t="s">
        <v>137</v>
      </c>
      <c r="BE194" s="146">
        <f>IF(U194="základná",N194,0)</f>
        <v>0</v>
      </c>
      <c r="BF194" s="146">
        <f>IF(U194="znížená",N194,0)</f>
        <v>0</v>
      </c>
      <c r="BG194" s="146">
        <f>IF(U194="zákl. prenesená",N194,0)</f>
        <v>0</v>
      </c>
      <c r="BH194" s="146">
        <f>IF(U194="zníž. prenesená",N194,0)</f>
        <v>0</v>
      </c>
      <c r="BI194" s="146">
        <f>IF(U194="nulová",N194,0)</f>
        <v>0</v>
      </c>
      <c r="BJ194" s="18" t="s">
        <v>144</v>
      </c>
      <c r="BK194" s="146">
        <f>ROUND(L194*K194,2)</f>
        <v>0</v>
      </c>
      <c r="BL194" s="18" t="s">
        <v>327</v>
      </c>
      <c r="BM194" s="18" t="s">
        <v>367</v>
      </c>
    </row>
    <row r="195" spans="2:65" s="1" customFormat="1" ht="25.5" customHeight="1">
      <c r="B195" s="137"/>
      <c r="C195" s="138" t="s">
        <v>368</v>
      </c>
      <c r="D195" s="138" t="s">
        <v>139</v>
      </c>
      <c r="E195" s="139" t="s">
        <v>369</v>
      </c>
      <c r="F195" s="200" t="s">
        <v>370</v>
      </c>
      <c r="G195" s="200"/>
      <c r="H195" s="200"/>
      <c r="I195" s="200"/>
      <c r="J195" s="140" t="s">
        <v>271</v>
      </c>
      <c r="K195" s="141">
        <v>0.095</v>
      </c>
      <c r="L195" s="201">
        <v>0</v>
      </c>
      <c r="M195" s="201"/>
      <c r="N195" s="201">
        <f>ROUND(L195*K195,2)</f>
        <v>0</v>
      </c>
      <c r="O195" s="201"/>
      <c r="P195" s="201"/>
      <c r="Q195" s="201"/>
      <c r="R195" s="142"/>
      <c r="T195" s="143" t="s">
        <v>5</v>
      </c>
      <c r="U195" s="40" t="s">
        <v>37</v>
      </c>
      <c r="V195" s="144">
        <v>1.259</v>
      </c>
      <c r="W195" s="144">
        <f>V195*K195</f>
        <v>0.11961</v>
      </c>
      <c r="X195" s="144">
        <v>0</v>
      </c>
      <c r="Y195" s="144">
        <f>X195*K195</f>
        <v>0</v>
      </c>
      <c r="Z195" s="144">
        <v>0</v>
      </c>
      <c r="AA195" s="145">
        <f>Z195*K195</f>
        <v>0</v>
      </c>
      <c r="AR195" s="18" t="s">
        <v>327</v>
      </c>
      <c r="AT195" s="18" t="s">
        <v>139</v>
      </c>
      <c r="AU195" s="18" t="s">
        <v>144</v>
      </c>
      <c r="AY195" s="18" t="s">
        <v>137</v>
      </c>
      <c r="BE195" s="146">
        <f>IF(U195="základná",N195,0)</f>
        <v>0</v>
      </c>
      <c r="BF195" s="146">
        <f>IF(U195="znížená",N195,0)</f>
        <v>0</v>
      </c>
      <c r="BG195" s="146">
        <f>IF(U195="zákl. prenesená",N195,0)</f>
        <v>0</v>
      </c>
      <c r="BH195" s="146">
        <f>IF(U195="zníž. prenesená",N195,0)</f>
        <v>0</v>
      </c>
      <c r="BI195" s="146">
        <f>IF(U195="nulová",N195,0)</f>
        <v>0</v>
      </c>
      <c r="BJ195" s="18" t="s">
        <v>144</v>
      </c>
      <c r="BK195" s="146">
        <f>ROUND(L195*K195,2)</f>
        <v>0</v>
      </c>
      <c r="BL195" s="18" t="s">
        <v>327</v>
      </c>
      <c r="BM195" s="18" t="s">
        <v>371</v>
      </c>
    </row>
    <row r="196" spans="2:63" s="9" customFormat="1" ht="29.25" customHeight="1">
      <c r="B196" s="126"/>
      <c r="C196" s="127"/>
      <c r="D196" s="136" t="s">
        <v>114</v>
      </c>
      <c r="E196" s="136"/>
      <c r="F196" s="136"/>
      <c r="G196" s="136"/>
      <c r="H196" s="136"/>
      <c r="I196" s="136"/>
      <c r="J196" s="136"/>
      <c r="K196" s="136"/>
      <c r="L196" s="136"/>
      <c r="M196" s="136"/>
      <c r="N196" s="198">
        <f>BK196</f>
        <v>0</v>
      </c>
      <c r="O196" s="199"/>
      <c r="P196" s="199"/>
      <c r="Q196" s="199"/>
      <c r="R196" s="129"/>
      <c r="T196" s="130"/>
      <c r="U196" s="127"/>
      <c r="V196" s="127"/>
      <c r="W196" s="131">
        <f>SUM(W197:W200)</f>
        <v>26.76836</v>
      </c>
      <c r="X196" s="127"/>
      <c r="Y196" s="131">
        <f>SUM(Y197:Y200)</f>
        <v>2.08929</v>
      </c>
      <c r="Z196" s="127"/>
      <c r="AA196" s="132">
        <f>SUM(AA197:AA200)</f>
        <v>0</v>
      </c>
      <c r="AR196" s="133" t="s">
        <v>144</v>
      </c>
      <c r="AT196" s="134" t="s">
        <v>69</v>
      </c>
      <c r="AU196" s="134" t="s">
        <v>77</v>
      </c>
      <c r="AY196" s="133" t="s">
        <v>137</v>
      </c>
      <c r="BK196" s="135">
        <f>SUM(BK197:BK200)</f>
        <v>0</v>
      </c>
    </row>
    <row r="197" spans="2:65" s="1" customFormat="1" ht="38.25" customHeight="1">
      <c r="B197" s="137"/>
      <c r="C197" s="138" t="s">
        <v>372</v>
      </c>
      <c r="D197" s="138" t="s">
        <v>139</v>
      </c>
      <c r="E197" s="139" t="s">
        <v>373</v>
      </c>
      <c r="F197" s="200" t="s">
        <v>374</v>
      </c>
      <c r="G197" s="200"/>
      <c r="H197" s="200"/>
      <c r="I197" s="200"/>
      <c r="J197" s="140" t="s">
        <v>228</v>
      </c>
      <c r="K197" s="141">
        <v>201</v>
      </c>
      <c r="L197" s="201">
        <v>0</v>
      </c>
      <c r="M197" s="201"/>
      <c r="N197" s="201">
        <f>ROUND(L197*K197,2)</f>
        <v>0</v>
      </c>
      <c r="O197" s="201"/>
      <c r="P197" s="201"/>
      <c r="Q197" s="201"/>
      <c r="R197" s="142"/>
      <c r="T197" s="143" t="s">
        <v>5</v>
      </c>
      <c r="U197" s="40" t="s">
        <v>37</v>
      </c>
      <c r="V197" s="144">
        <v>0.11535</v>
      </c>
      <c r="W197" s="144">
        <f>V197*K197</f>
        <v>23.18535</v>
      </c>
      <c r="X197" s="144">
        <v>0</v>
      </c>
      <c r="Y197" s="144">
        <f>X197*K197</f>
        <v>0</v>
      </c>
      <c r="Z197" s="144">
        <v>0</v>
      </c>
      <c r="AA197" s="145">
        <f>Z197*K197</f>
        <v>0</v>
      </c>
      <c r="AR197" s="18" t="s">
        <v>327</v>
      </c>
      <c r="AT197" s="18" t="s">
        <v>139</v>
      </c>
      <c r="AU197" s="18" t="s">
        <v>144</v>
      </c>
      <c r="AY197" s="18" t="s">
        <v>137</v>
      </c>
      <c r="BE197" s="146">
        <f>IF(U197="základná",N197,0)</f>
        <v>0</v>
      </c>
      <c r="BF197" s="146">
        <f>IF(U197="znížená",N197,0)</f>
        <v>0</v>
      </c>
      <c r="BG197" s="146">
        <f>IF(U197="zákl. prenesená",N197,0)</f>
        <v>0</v>
      </c>
      <c r="BH197" s="146">
        <f>IF(U197="zníž. prenesená",N197,0)</f>
        <v>0</v>
      </c>
      <c r="BI197" s="146">
        <f>IF(U197="nulová",N197,0)</f>
        <v>0</v>
      </c>
      <c r="BJ197" s="18" t="s">
        <v>144</v>
      </c>
      <c r="BK197" s="146">
        <f>ROUND(L197*K197,2)</f>
        <v>0</v>
      </c>
      <c r="BL197" s="18" t="s">
        <v>327</v>
      </c>
      <c r="BM197" s="18" t="s">
        <v>375</v>
      </c>
    </row>
    <row r="198" spans="2:65" s="1" customFormat="1" ht="38.25" customHeight="1">
      <c r="B198" s="137"/>
      <c r="C198" s="147" t="s">
        <v>376</v>
      </c>
      <c r="D198" s="147" t="s">
        <v>204</v>
      </c>
      <c r="E198" s="148" t="s">
        <v>377</v>
      </c>
      <c r="F198" s="210" t="s">
        <v>378</v>
      </c>
      <c r="G198" s="210"/>
      <c r="H198" s="210"/>
      <c r="I198" s="210"/>
      <c r="J198" s="149" t="s">
        <v>142</v>
      </c>
      <c r="K198" s="150">
        <v>3.78</v>
      </c>
      <c r="L198" s="211">
        <v>0</v>
      </c>
      <c r="M198" s="211"/>
      <c r="N198" s="211">
        <f>ROUND(L198*K198,2)</f>
        <v>0</v>
      </c>
      <c r="O198" s="201"/>
      <c r="P198" s="201"/>
      <c r="Q198" s="201"/>
      <c r="R198" s="142"/>
      <c r="T198" s="143" t="s">
        <v>5</v>
      </c>
      <c r="U198" s="40" t="s">
        <v>37</v>
      </c>
      <c r="V198" s="144">
        <v>0</v>
      </c>
      <c r="W198" s="144">
        <f>V198*K198</f>
        <v>0</v>
      </c>
      <c r="X198" s="144">
        <v>0.55</v>
      </c>
      <c r="Y198" s="144">
        <f>X198*K198</f>
        <v>2.079</v>
      </c>
      <c r="Z198" s="144">
        <v>0</v>
      </c>
      <c r="AA198" s="145">
        <f>Z198*K198</f>
        <v>0</v>
      </c>
      <c r="AR198" s="18" t="s">
        <v>225</v>
      </c>
      <c r="AT198" s="18" t="s">
        <v>204</v>
      </c>
      <c r="AU198" s="18" t="s">
        <v>144</v>
      </c>
      <c r="AY198" s="18" t="s">
        <v>137</v>
      </c>
      <c r="BE198" s="146">
        <f>IF(U198="základná",N198,0)</f>
        <v>0</v>
      </c>
      <c r="BF198" s="146">
        <f>IF(U198="znížená",N198,0)</f>
        <v>0</v>
      </c>
      <c r="BG198" s="146">
        <f>IF(U198="zákl. prenesená",N198,0)</f>
        <v>0</v>
      </c>
      <c r="BH198" s="146">
        <f>IF(U198="zníž. prenesená",N198,0)</f>
        <v>0</v>
      </c>
      <c r="BI198" s="146">
        <f>IF(U198="nulová",N198,0)</f>
        <v>0</v>
      </c>
      <c r="BJ198" s="18" t="s">
        <v>144</v>
      </c>
      <c r="BK198" s="146">
        <f>ROUND(L198*K198,2)</f>
        <v>0</v>
      </c>
      <c r="BL198" s="18" t="s">
        <v>327</v>
      </c>
      <c r="BM198" s="18" t="s">
        <v>379</v>
      </c>
    </row>
    <row r="199" spans="2:65" s="1" customFormat="1" ht="25.5" customHeight="1">
      <c r="B199" s="137"/>
      <c r="C199" s="138" t="s">
        <v>380</v>
      </c>
      <c r="D199" s="138" t="s">
        <v>139</v>
      </c>
      <c r="E199" s="139" t="s">
        <v>381</v>
      </c>
      <c r="F199" s="200" t="s">
        <v>382</v>
      </c>
      <c r="G199" s="200"/>
      <c r="H199" s="200"/>
      <c r="I199" s="200"/>
      <c r="J199" s="140" t="s">
        <v>142</v>
      </c>
      <c r="K199" s="141">
        <v>3.5</v>
      </c>
      <c r="L199" s="201">
        <v>0</v>
      </c>
      <c r="M199" s="201"/>
      <c r="N199" s="201">
        <f>ROUND(L199*K199,2)</f>
        <v>0</v>
      </c>
      <c r="O199" s="201"/>
      <c r="P199" s="201"/>
      <c r="Q199" s="201"/>
      <c r="R199" s="142"/>
      <c r="T199" s="143" t="s">
        <v>5</v>
      </c>
      <c r="U199" s="40" t="s">
        <v>37</v>
      </c>
      <c r="V199" s="144">
        <v>0.0013</v>
      </c>
      <c r="W199" s="144">
        <f>V199*K199</f>
        <v>0.00455</v>
      </c>
      <c r="X199" s="144">
        <v>0.00294</v>
      </c>
      <c r="Y199" s="144">
        <f>X199*K199</f>
        <v>0.01029</v>
      </c>
      <c r="Z199" s="144">
        <v>0</v>
      </c>
      <c r="AA199" s="145">
        <f>Z199*K199</f>
        <v>0</v>
      </c>
      <c r="AR199" s="18" t="s">
        <v>327</v>
      </c>
      <c r="AT199" s="18" t="s">
        <v>139</v>
      </c>
      <c r="AU199" s="18" t="s">
        <v>144</v>
      </c>
      <c r="AY199" s="18" t="s">
        <v>137</v>
      </c>
      <c r="BE199" s="146">
        <f>IF(U199="základná",N199,0)</f>
        <v>0</v>
      </c>
      <c r="BF199" s="146">
        <f>IF(U199="znížená",N199,0)</f>
        <v>0</v>
      </c>
      <c r="BG199" s="146">
        <f>IF(U199="zákl. prenesená",N199,0)</f>
        <v>0</v>
      </c>
      <c r="BH199" s="146">
        <f>IF(U199="zníž. prenesená",N199,0)</f>
        <v>0</v>
      </c>
      <c r="BI199" s="146">
        <f>IF(U199="nulová",N199,0)</f>
        <v>0</v>
      </c>
      <c r="BJ199" s="18" t="s">
        <v>144</v>
      </c>
      <c r="BK199" s="146">
        <f>ROUND(L199*K199,2)</f>
        <v>0</v>
      </c>
      <c r="BL199" s="18" t="s">
        <v>327</v>
      </c>
      <c r="BM199" s="18" t="s">
        <v>383</v>
      </c>
    </row>
    <row r="200" spans="2:65" s="1" customFormat="1" ht="25.5" customHeight="1">
      <c r="B200" s="137"/>
      <c r="C200" s="138" t="s">
        <v>384</v>
      </c>
      <c r="D200" s="138" t="s">
        <v>139</v>
      </c>
      <c r="E200" s="139" t="s">
        <v>385</v>
      </c>
      <c r="F200" s="200" t="s">
        <v>386</v>
      </c>
      <c r="G200" s="200"/>
      <c r="H200" s="200"/>
      <c r="I200" s="200"/>
      <c r="J200" s="140" t="s">
        <v>271</v>
      </c>
      <c r="K200" s="141">
        <v>2.089</v>
      </c>
      <c r="L200" s="201">
        <v>0</v>
      </c>
      <c r="M200" s="201"/>
      <c r="N200" s="201">
        <f>ROUND(L200*K200,2)</f>
        <v>0</v>
      </c>
      <c r="O200" s="201"/>
      <c r="P200" s="201"/>
      <c r="Q200" s="201"/>
      <c r="R200" s="142"/>
      <c r="T200" s="143" t="s">
        <v>5</v>
      </c>
      <c r="U200" s="40" t="s">
        <v>37</v>
      </c>
      <c r="V200" s="144">
        <v>1.713</v>
      </c>
      <c r="W200" s="144">
        <f>V200*K200</f>
        <v>3.57846</v>
      </c>
      <c r="X200" s="144">
        <v>0</v>
      </c>
      <c r="Y200" s="144">
        <f>X200*K200</f>
        <v>0</v>
      </c>
      <c r="Z200" s="144">
        <v>0</v>
      </c>
      <c r="AA200" s="145">
        <f>Z200*K200</f>
        <v>0</v>
      </c>
      <c r="AR200" s="18" t="s">
        <v>327</v>
      </c>
      <c r="AT200" s="18" t="s">
        <v>139</v>
      </c>
      <c r="AU200" s="18" t="s">
        <v>144</v>
      </c>
      <c r="AY200" s="18" t="s">
        <v>137</v>
      </c>
      <c r="BE200" s="146">
        <f>IF(U200="základná",N200,0)</f>
        <v>0</v>
      </c>
      <c r="BF200" s="146">
        <f>IF(U200="znížená",N200,0)</f>
        <v>0</v>
      </c>
      <c r="BG200" s="146">
        <f>IF(U200="zákl. prenesená",N200,0)</f>
        <v>0</v>
      </c>
      <c r="BH200" s="146">
        <f>IF(U200="zníž. prenesená",N200,0)</f>
        <v>0</v>
      </c>
      <c r="BI200" s="146">
        <f>IF(U200="nulová",N200,0)</f>
        <v>0</v>
      </c>
      <c r="BJ200" s="18" t="s">
        <v>144</v>
      </c>
      <c r="BK200" s="146">
        <f>ROUND(L200*K200,2)</f>
        <v>0</v>
      </c>
      <c r="BL200" s="18" t="s">
        <v>327</v>
      </c>
      <c r="BM200" s="18" t="s">
        <v>387</v>
      </c>
    </row>
    <row r="201" spans="2:63" s="9" customFormat="1" ht="29.25" customHeight="1">
      <c r="B201" s="126"/>
      <c r="C201" s="127"/>
      <c r="D201" s="136" t="s">
        <v>115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198">
        <f>BK201</f>
        <v>0</v>
      </c>
      <c r="O201" s="199"/>
      <c r="P201" s="199"/>
      <c r="Q201" s="199"/>
      <c r="R201" s="129"/>
      <c r="T201" s="130"/>
      <c r="U201" s="127"/>
      <c r="V201" s="127"/>
      <c r="W201" s="131">
        <f>SUM(W202:W209)</f>
        <v>875.2587</v>
      </c>
      <c r="X201" s="127"/>
      <c r="Y201" s="131">
        <f>SUM(Y202:Y209)</f>
        <v>14.06607</v>
      </c>
      <c r="Z201" s="127"/>
      <c r="AA201" s="132">
        <f>SUM(AA202:AA209)</f>
        <v>0</v>
      </c>
      <c r="AR201" s="133" t="s">
        <v>144</v>
      </c>
      <c r="AT201" s="134" t="s">
        <v>69</v>
      </c>
      <c r="AU201" s="134" t="s">
        <v>77</v>
      </c>
      <c r="AY201" s="133" t="s">
        <v>137</v>
      </c>
      <c r="BK201" s="135">
        <f>SUM(BK202:BK209)</f>
        <v>0</v>
      </c>
    </row>
    <row r="202" spans="2:65" s="1" customFormat="1" ht="38.25" customHeight="1">
      <c r="B202" s="137"/>
      <c r="C202" s="138" t="s">
        <v>388</v>
      </c>
      <c r="D202" s="138" t="s">
        <v>139</v>
      </c>
      <c r="E202" s="139" t="s">
        <v>389</v>
      </c>
      <c r="F202" s="200" t="s">
        <v>390</v>
      </c>
      <c r="G202" s="200"/>
      <c r="H202" s="200"/>
      <c r="I202" s="200"/>
      <c r="J202" s="140" t="s">
        <v>149</v>
      </c>
      <c r="K202" s="141">
        <v>38.234</v>
      </c>
      <c r="L202" s="201">
        <v>0</v>
      </c>
      <c r="M202" s="201"/>
      <c r="N202" s="201">
        <f aca="true" t="shared" si="30" ref="N202:N209">ROUND(L202*K202,2)</f>
        <v>0</v>
      </c>
      <c r="O202" s="201"/>
      <c r="P202" s="201"/>
      <c r="Q202" s="201"/>
      <c r="R202" s="142"/>
      <c r="T202" s="143" t="s">
        <v>5</v>
      </c>
      <c r="U202" s="40" t="s">
        <v>37</v>
      </c>
      <c r="V202" s="144">
        <v>0.87279</v>
      </c>
      <c r="W202" s="144">
        <f aca="true" t="shared" si="31" ref="W202:W209">V202*K202</f>
        <v>33.37025</v>
      </c>
      <c r="X202" s="144">
        <v>0.02203</v>
      </c>
      <c r="Y202" s="144">
        <f aca="true" t="shared" si="32" ref="Y202:Y209">X202*K202</f>
        <v>0.8423</v>
      </c>
      <c r="Z202" s="144">
        <v>0</v>
      </c>
      <c r="AA202" s="145">
        <f aca="true" t="shared" si="33" ref="AA202:AA209">Z202*K202</f>
        <v>0</v>
      </c>
      <c r="AR202" s="18" t="s">
        <v>327</v>
      </c>
      <c r="AT202" s="18" t="s">
        <v>139</v>
      </c>
      <c r="AU202" s="18" t="s">
        <v>144</v>
      </c>
      <c r="AY202" s="18" t="s">
        <v>137</v>
      </c>
      <c r="BE202" s="146">
        <f aca="true" t="shared" si="34" ref="BE202:BE209">IF(U202="základná",N202,0)</f>
        <v>0</v>
      </c>
      <c r="BF202" s="146">
        <f aca="true" t="shared" si="35" ref="BF202:BF209">IF(U202="znížená",N202,0)</f>
        <v>0</v>
      </c>
      <c r="BG202" s="146">
        <f aca="true" t="shared" si="36" ref="BG202:BG209">IF(U202="zákl. prenesená",N202,0)</f>
        <v>0</v>
      </c>
      <c r="BH202" s="146">
        <f aca="true" t="shared" si="37" ref="BH202:BH209">IF(U202="zníž. prenesená",N202,0)</f>
        <v>0</v>
      </c>
      <c r="BI202" s="146">
        <f aca="true" t="shared" si="38" ref="BI202:BI209">IF(U202="nulová",N202,0)</f>
        <v>0</v>
      </c>
      <c r="BJ202" s="18" t="s">
        <v>144</v>
      </c>
      <c r="BK202" s="146">
        <f aca="true" t="shared" si="39" ref="BK202:BK209">ROUND(L202*K202,2)</f>
        <v>0</v>
      </c>
      <c r="BL202" s="18" t="s">
        <v>327</v>
      </c>
      <c r="BM202" s="18" t="s">
        <v>391</v>
      </c>
    </row>
    <row r="203" spans="2:65" s="1" customFormat="1" ht="38.25" customHeight="1">
      <c r="B203" s="137"/>
      <c r="C203" s="138" t="s">
        <v>392</v>
      </c>
      <c r="D203" s="138" t="s">
        <v>139</v>
      </c>
      <c r="E203" s="139" t="s">
        <v>393</v>
      </c>
      <c r="F203" s="200" t="s">
        <v>394</v>
      </c>
      <c r="G203" s="200"/>
      <c r="H203" s="200"/>
      <c r="I203" s="200"/>
      <c r="J203" s="140" t="s">
        <v>149</v>
      </c>
      <c r="K203" s="141">
        <v>559.2</v>
      </c>
      <c r="L203" s="201">
        <v>0</v>
      </c>
      <c r="M203" s="201"/>
      <c r="N203" s="201">
        <f t="shared" si="30"/>
        <v>0</v>
      </c>
      <c r="O203" s="201"/>
      <c r="P203" s="201"/>
      <c r="Q203" s="201"/>
      <c r="R203" s="142"/>
      <c r="T203" s="143" t="s">
        <v>5</v>
      </c>
      <c r="U203" s="40" t="s">
        <v>37</v>
      </c>
      <c r="V203" s="144">
        <v>0.85223</v>
      </c>
      <c r="W203" s="144">
        <f t="shared" si="31"/>
        <v>476.56702</v>
      </c>
      <c r="X203" s="144">
        <v>0.01596</v>
      </c>
      <c r="Y203" s="144">
        <f t="shared" si="32"/>
        <v>8.92483</v>
      </c>
      <c r="Z203" s="144">
        <v>0</v>
      </c>
      <c r="AA203" s="145">
        <f t="shared" si="33"/>
        <v>0</v>
      </c>
      <c r="AR203" s="18" t="s">
        <v>327</v>
      </c>
      <c r="AT203" s="18" t="s">
        <v>139</v>
      </c>
      <c r="AU203" s="18" t="s">
        <v>144</v>
      </c>
      <c r="AY203" s="18" t="s">
        <v>137</v>
      </c>
      <c r="BE203" s="146">
        <f t="shared" si="34"/>
        <v>0</v>
      </c>
      <c r="BF203" s="146">
        <f t="shared" si="35"/>
        <v>0</v>
      </c>
      <c r="BG203" s="146">
        <f t="shared" si="36"/>
        <v>0</v>
      </c>
      <c r="BH203" s="146">
        <f t="shared" si="37"/>
        <v>0</v>
      </c>
      <c r="BI203" s="146">
        <f t="shared" si="38"/>
        <v>0</v>
      </c>
      <c r="BJ203" s="18" t="s">
        <v>144</v>
      </c>
      <c r="BK203" s="146">
        <f t="shared" si="39"/>
        <v>0</v>
      </c>
      <c r="BL203" s="18" t="s">
        <v>327</v>
      </c>
      <c r="BM203" s="18" t="s">
        <v>395</v>
      </c>
    </row>
    <row r="204" spans="2:65" s="1" customFormat="1" ht="38.25" customHeight="1">
      <c r="B204" s="137"/>
      <c r="C204" s="138" t="s">
        <v>396</v>
      </c>
      <c r="D204" s="138" t="s">
        <v>139</v>
      </c>
      <c r="E204" s="139" t="s">
        <v>397</v>
      </c>
      <c r="F204" s="200" t="s">
        <v>398</v>
      </c>
      <c r="G204" s="200"/>
      <c r="H204" s="200"/>
      <c r="I204" s="200"/>
      <c r="J204" s="140" t="s">
        <v>149</v>
      </c>
      <c r="K204" s="141">
        <v>62.54</v>
      </c>
      <c r="L204" s="201">
        <v>0</v>
      </c>
      <c r="M204" s="201"/>
      <c r="N204" s="201">
        <f t="shared" si="30"/>
        <v>0</v>
      </c>
      <c r="O204" s="201"/>
      <c r="P204" s="201"/>
      <c r="Q204" s="201"/>
      <c r="R204" s="142"/>
      <c r="T204" s="143" t="s">
        <v>5</v>
      </c>
      <c r="U204" s="40" t="s">
        <v>37</v>
      </c>
      <c r="V204" s="144">
        <v>0.8526</v>
      </c>
      <c r="W204" s="144">
        <f t="shared" si="31"/>
        <v>53.3216</v>
      </c>
      <c r="X204" s="144">
        <v>0.01606</v>
      </c>
      <c r="Y204" s="144">
        <f t="shared" si="32"/>
        <v>1.00439</v>
      </c>
      <c r="Z204" s="144">
        <v>0</v>
      </c>
      <c r="AA204" s="145">
        <f t="shared" si="33"/>
        <v>0</v>
      </c>
      <c r="AR204" s="18" t="s">
        <v>327</v>
      </c>
      <c r="AT204" s="18" t="s">
        <v>139</v>
      </c>
      <c r="AU204" s="18" t="s">
        <v>144</v>
      </c>
      <c r="AY204" s="18" t="s">
        <v>137</v>
      </c>
      <c r="BE204" s="146">
        <f t="shared" si="34"/>
        <v>0</v>
      </c>
      <c r="BF204" s="146">
        <f t="shared" si="35"/>
        <v>0</v>
      </c>
      <c r="BG204" s="146">
        <f t="shared" si="36"/>
        <v>0</v>
      </c>
      <c r="BH204" s="146">
        <f t="shared" si="37"/>
        <v>0</v>
      </c>
      <c r="BI204" s="146">
        <f t="shared" si="38"/>
        <v>0</v>
      </c>
      <c r="BJ204" s="18" t="s">
        <v>144</v>
      </c>
      <c r="BK204" s="146">
        <f t="shared" si="39"/>
        <v>0</v>
      </c>
      <c r="BL204" s="18" t="s">
        <v>327</v>
      </c>
      <c r="BM204" s="18" t="s">
        <v>399</v>
      </c>
    </row>
    <row r="205" spans="2:65" s="1" customFormat="1" ht="38.25" customHeight="1">
      <c r="B205" s="137"/>
      <c r="C205" s="138" t="s">
        <v>400</v>
      </c>
      <c r="D205" s="138" t="s">
        <v>139</v>
      </c>
      <c r="E205" s="139" t="s">
        <v>401</v>
      </c>
      <c r="F205" s="200" t="s">
        <v>402</v>
      </c>
      <c r="G205" s="200"/>
      <c r="H205" s="200"/>
      <c r="I205" s="200"/>
      <c r="J205" s="140" t="s">
        <v>149</v>
      </c>
      <c r="K205" s="141">
        <v>216</v>
      </c>
      <c r="L205" s="201">
        <v>0</v>
      </c>
      <c r="M205" s="201"/>
      <c r="N205" s="201">
        <f t="shared" si="30"/>
        <v>0</v>
      </c>
      <c r="O205" s="201"/>
      <c r="P205" s="201"/>
      <c r="Q205" s="201"/>
      <c r="R205" s="142"/>
      <c r="T205" s="143" t="s">
        <v>5</v>
      </c>
      <c r="U205" s="40" t="s">
        <v>37</v>
      </c>
      <c r="V205" s="144">
        <v>0.91635</v>
      </c>
      <c r="W205" s="144">
        <f t="shared" si="31"/>
        <v>197.9316</v>
      </c>
      <c r="X205" s="144">
        <v>0.01184</v>
      </c>
      <c r="Y205" s="144">
        <f t="shared" si="32"/>
        <v>2.55744</v>
      </c>
      <c r="Z205" s="144">
        <v>0</v>
      </c>
      <c r="AA205" s="145">
        <f t="shared" si="33"/>
        <v>0</v>
      </c>
      <c r="AR205" s="18" t="s">
        <v>327</v>
      </c>
      <c r="AT205" s="18" t="s">
        <v>139</v>
      </c>
      <c r="AU205" s="18" t="s">
        <v>144</v>
      </c>
      <c r="AY205" s="18" t="s">
        <v>137</v>
      </c>
      <c r="BE205" s="146">
        <f t="shared" si="34"/>
        <v>0</v>
      </c>
      <c r="BF205" s="146">
        <f t="shared" si="35"/>
        <v>0</v>
      </c>
      <c r="BG205" s="146">
        <f t="shared" si="36"/>
        <v>0</v>
      </c>
      <c r="BH205" s="146">
        <f t="shared" si="37"/>
        <v>0</v>
      </c>
      <c r="BI205" s="146">
        <f t="shared" si="38"/>
        <v>0</v>
      </c>
      <c r="BJ205" s="18" t="s">
        <v>144</v>
      </c>
      <c r="BK205" s="146">
        <f t="shared" si="39"/>
        <v>0</v>
      </c>
      <c r="BL205" s="18" t="s">
        <v>327</v>
      </c>
      <c r="BM205" s="18" t="s">
        <v>403</v>
      </c>
    </row>
    <row r="206" spans="2:65" s="1" customFormat="1" ht="25.5" customHeight="1">
      <c r="B206" s="137"/>
      <c r="C206" s="147" t="s">
        <v>327</v>
      </c>
      <c r="D206" s="147" t="s">
        <v>204</v>
      </c>
      <c r="E206" s="148" t="s">
        <v>404</v>
      </c>
      <c r="F206" s="210" t="s">
        <v>405</v>
      </c>
      <c r="G206" s="210"/>
      <c r="H206" s="210"/>
      <c r="I206" s="210"/>
      <c r="J206" s="149" t="s">
        <v>149</v>
      </c>
      <c r="K206" s="150">
        <v>216</v>
      </c>
      <c r="L206" s="211">
        <v>0</v>
      </c>
      <c r="M206" s="211"/>
      <c r="N206" s="211">
        <f t="shared" si="30"/>
        <v>0</v>
      </c>
      <c r="O206" s="201"/>
      <c r="P206" s="201"/>
      <c r="Q206" s="201"/>
      <c r="R206" s="142"/>
      <c r="T206" s="143" t="s">
        <v>5</v>
      </c>
      <c r="U206" s="40" t="s">
        <v>37</v>
      </c>
      <c r="V206" s="144">
        <v>0</v>
      </c>
      <c r="W206" s="144">
        <f t="shared" si="31"/>
        <v>0</v>
      </c>
      <c r="X206" s="144">
        <v>0</v>
      </c>
      <c r="Y206" s="144">
        <f t="shared" si="32"/>
        <v>0</v>
      </c>
      <c r="Z206" s="144">
        <v>0</v>
      </c>
      <c r="AA206" s="145">
        <f t="shared" si="33"/>
        <v>0</v>
      </c>
      <c r="AR206" s="18" t="s">
        <v>225</v>
      </c>
      <c r="AT206" s="18" t="s">
        <v>204</v>
      </c>
      <c r="AU206" s="18" t="s">
        <v>144</v>
      </c>
      <c r="AY206" s="18" t="s">
        <v>137</v>
      </c>
      <c r="BE206" s="146">
        <f t="shared" si="34"/>
        <v>0</v>
      </c>
      <c r="BF206" s="146">
        <f t="shared" si="35"/>
        <v>0</v>
      </c>
      <c r="BG206" s="146">
        <f t="shared" si="36"/>
        <v>0</v>
      </c>
      <c r="BH206" s="146">
        <f t="shared" si="37"/>
        <v>0</v>
      </c>
      <c r="BI206" s="146">
        <f t="shared" si="38"/>
        <v>0</v>
      </c>
      <c r="BJ206" s="18" t="s">
        <v>144</v>
      </c>
      <c r="BK206" s="146">
        <f t="shared" si="39"/>
        <v>0</v>
      </c>
      <c r="BL206" s="18" t="s">
        <v>327</v>
      </c>
      <c r="BM206" s="18" t="s">
        <v>406</v>
      </c>
    </row>
    <row r="207" spans="2:65" s="1" customFormat="1" ht="25.5" customHeight="1">
      <c r="B207" s="137"/>
      <c r="C207" s="138" t="s">
        <v>407</v>
      </c>
      <c r="D207" s="138" t="s">
        <v>139</v>
      </c>
      <c r="E207" s="139" t="s">
        <v>408</v>
      </c>
      <c r="F207" s="200" t="s">
        <v>409</v>
      </c>
      <c r="G207" s="200"/>
      <c r="H207" s="200"/>
      <c r="I207" s="200"/>
      <c r="J207" s="140" t="s">
        <v>149</v>
      </c>
      <c r="K207" s="141">
        <v>87.96</v>
      </c>
      <c r="L207" s="201">
        <v>0</v>
      </c>
      <c r="M207" s="201"/>
      <c r="N207" s="201">
        <f t="shared" si="30"/>
        <v>0</v>
      </c>
      <c r="O207" s="201"/>
      <c r="P207" s="201"/>
      <c r="Q207" s="201"/>
      <c r="R207" s="142"/>
      <c r="T207" s="143" t="s">
        <v>5</v>
      </c>
      <c r="U207" s="40" t="s">
        <v>37</v>
      </c>
      <c r="V207" s="144">
        <v>0.70338</v>
      </c>
      <c r="W207" s="144">
        <f t="shared" si="31"/>
        <v>61.8693</v>
      </c>
      <c r="X207" s="144">
        <v>2E-05</v>
      </c>
      <c r="Y207" s="144">
        <f t="shared" si="32"/>
        <v>0.00176</v>
      </c>
      <c r="Z207" s="144">
        <v>0</v>
      </c>
      <c r="AA207" s="145">
        <f t="shared" si="33"/>
        <v>0</v>
      </c>
      <c r="AR207" s="18" t="s">
        <v>327</v>
      </c>
      <c r="AT207" s="18" t="s">
        <v>139</v>
      </c>
      <c r="AU207" s="18" t="s">
        <v>144</v>
      </c>
      <c r="AY207" s="18" t="s">
        <v>137</v>
      </c>
      <c r="BE207" s="146">
        <f t="shared" si="34"/>
        <v>0</v>
      </c>
      <c r="BF207" s="146">
        <f t="shared" si="35"/>
        <v>0</v>
      </c>
      <c r="BG207" s="146">
        <f t="shared" si="36"/>
        <v>0</v>
      </c>
      <c r="BH207" s="146">
        <f t="shared" si="37"/>
        <v>0</v>
      </c>
      <c r="BI207" s="146">
        <f t="shared" si="38"/>
        <v>0</v>
      </c>
      <c r="BJ207" s="18" t="s">
        <v>144</v>
      </c>
      <c r="BK207" s="146">
        <f t="shared" si="39"/>
        <v>0</v>
      </c>
      <c r="BL207" s="18" t="s">
        <v>327</v>
      </c>
      <c r="BM207" s="18" t="s">
        <v>410</v>
      </c>
    </row>
    <row r="208" spans="2:65" s="1" customFormat="1" ht="38.25" customHeight="1">
      <c r="B208" s="137"/>
      <c r="C208" s="147" t="s">
        <v>411</v>
      </c>
      <c r="D208" s="147" t="s">
        <v>204</v>
      </c>
      <c r="E208" s="148" t="s">
        <v>412</v>
      </c>
      <c r="F208" s="210" t="s">
        <v>413</v>
      </c>
      <c r="G208" s="210"/>
      <c r="H208" s="210"/>
      <c r="I208" s="210"/>
      <c r="J208" s="149" t="s">
        <v>149</v>
      </c>
      <c r="K208" s="150">
        <v>87.96</v>
      </c>
      <c r="L208" s="211">
        <v>0</v>
      </c>
      <c r="M208" s="211"/>
      <c r="N208" s="211">
        <f t="shared" si="30"/>
        <v>0</v>
      </c>
      <c r="O208" s="201"/>
      <c r="P208" s="201"/>
      <c r="Q208" s="201"/>
      <c r="R208" s="142"/>
      <c r="T208" s="143" t="s">
        <v>5</v>
      </c>
      <c r="U208" s="40" t="s">
        <v>37</v>
      </c>
      <c r="V208" s="144">
        <v>0</v>
      </c>
      <c r="W208" s="144">
        <f t="shared" si="31"/>
        <v>0</v>
      </c>
      <c r="X208" s="144">
        <v>0.00836</v>
      </c>
      <c r="Y208" s="144">
        <f t="shared" si="32"/>
        <v>0.73535</v>
      </c>
      <c r="Z208" s="144">
        <v>0</v>
      </c>
      <c r="AA208" s="145">
        <f t="shared" si="33"/>
        <v>0</v>
      </c>
      <c r="AR208" s="18" t="s">
        <v>225</v>
      </c>
      <c r="AT208" s="18" t="s">
        <v>204</v>
      </c>
      <c r="AU208" s="18" t="s">
        <v>144</v>
      </c>
      <c r="AY208" s="18" t="s">
        <v>137</v>
      </c>
      <c r="BE208" s="146">
        <f t="shared" si="34"/>
        <v>0</v>
      </c>
      <c r="BF208" s="146">
        <f t="shared" si="35"/>
        <v>0</v>
      </c>
      <c r="BG208" s="146">
        <f t="shared" si="36"/>
        <v>0</v>
      </c>
      <c r="BH208" s="146">
        <f t="shared" si="37"/>
        <v>0</v>
      </c>
      <c r="BI208" s="146">
        <f t="shared" si="38"/>
        <v>0</v>
      </c>
      <c r="BJ208" s="18" t="s">
        <v>144</v>
      </c>
      <c r="BK208" s="146">
        <f t="shared" si="39"/>
        <v>0</v>
      </c>
      <c r="BL208" s="18" t="s">
        <v>327</v>
      </c>
      <c r="BM208" s="18" t="s">
        <v>414</v>
      </c>
    </row>
    <row r="209" spans="2:65" s="1" customFormat="1" ht="25.5" customHeight="1">
      <c r="B209" s="137"/>
      <c r="C209" s="138" t="s">
        <v>415</v>
      </c>
      <c r="D209" s="138" t="s">
        <v>139</v>
      </c>
      <c r="E209" s="139" t="s">
        <v>416</v>
      </c>
      <c r="F209" s="200" t="s">
        <v>417</v>
      </c>
      <c r="G209" s="200"/>
      <c r="H209" s="200"/>
      <c r="I209" s="200"/>
      <c r="J209" s="140" t="s">
        <v>271</v>
      </c>
      <c r="K209" s="141">
        <v>14.066</v>
      </c>
      <c r="L209" s="201">
        <v>0</v>
      </c>
      <c r="M209" s="201"/>
      <c r="N209" s="201">
        <f t="shared" si="30"/>
        <v>0</v>
      </c>
      <c r="O209" s="201"/>
      <c r="P209" s="201"/>
      <c r="Q209" s="201"/>
      <c r="R209" s="142"/>
      <c r="T209" s="143" t="s">
        <v>5</v>
      </c>
      <c r="U209" s="40" t="s">
        <v>37</v>
      </c>
      <c r="V209" s="144">
        <v>3.711</v>
      </c>
      <c r="W209" s="144">
        <f t="shared" si="31"/>
        <v>52.19893</v>
      </c>
      <c r="X209" s="144">
        <v>0</v>
      </c>
      <c r="Y209" s="144">
        <f t="shared" si="32"/>
        <v>0</v>
      </c>
      <c r="Z209" s="144">
        <v>0</v>
      </c>
      <c r="AA209" s="145">
        <f t="shared" si="33"/>
        <v>0</v>
      </c>
      <c r="AR209" s="18" t="s">
        <v>327</v>
      </c>
      <c r="AT209" s="18" t="s">
        <v>139</v>
      </c>
      <c r="AU209" s="18" t="s">
        <v>144</v>
      </c>
      <c r="AY209" s="18" t="s">
        <v>137</v>
      </c>
      <c r="BE209" s="146">
        <f t="shared" si="34"/>
        <v>0</v>
      </c>
      <c r="BF209" s="146">
        <f t="shared" si="35"/>
        <v>0</v>
      </c>
      <c r="BG209" s="146">
        <f t="shared" si="36"/>
        <v>0</v>
      </c>
      <c r="BH209" s="146">
        <f t="shared" si="37"/>
        <v>0</v>
      </c>
      <c r="BI209" s="146">
        <f t="shared" si="38"/>
        <v>0</v>
      </c>
      <c r="BJ209" s="18" t="s">
        <v>144</v>
      </c>
      <c r="BK209" s="146">
        <f t="shared" si="39"/>
        <v>0</v>
      </c>
      <c r="BL209" s="18" t="s">
        <v>327</v>
      </c>
      <c r="BM209" s="18" t="s">
        <v>418</v>
      </c>
    </row>
    <row r="210" spans="2:63" s="9" customFormat="1" ht="29.25" customHeight="1">
      <c r="B210" s="126"/>
      <c r="C210" s="127"/>
      <c r="D210" s="136" t="s">
        <v>116</v>
      </c>
      <c r="E210" s="136"/>
      <c r="F210" s="136"/>
      <c r="G210" s="136"/>
      <c r="H210" s="136"/>
      <c r="I210" s="136"/>
      <c r="J210" s="136"/>
      <c r="K210" s="136"/>
      <c r="L210" s="136"/>
      <c r="M210" s="136"/>
      <c r="N210" s="198">
        <f>BK210</f>
        <v>0</v>
      </c>
      <c r="O210" s="199"/>
      <c r="P210" s="199"/>
      <c r="Q210" s="199"/>
      <c r="R210" s="129"/>
      <c r="T210" s="130"/>
      <c r="U210" s="127"/>
      <c r="V210" s="127"/>
      <c r="W210" s="131">
        <f>SUM(W211:W225)</f>
        <v>28.17617</v>
      </c>
      <c r="X210" s="127"/>
      <c r="Y210" s="131">
        <f>SUM(Y211:Y225)</f>
        <v>0.07112</v>
      </c>
      <c r="Z210" s="127"/>
      <c r="AA210" s="132">
        <f>SUM(AA211:AA225)</f>
        <v>0.29415</v>
      </c>
      <c r="AR210" s="133" t="s">
        <v>144</v>
      </c>
      <c r="AT210" s="134" t="s">
        <v>69</v>
      </c>
      <c r="AU210" s="134" t="s">
        <v>77</v>
      </c>
      <c r="AY210" s="133" t="s">
        <v>137</v>
      </c>
      <c r="BK210" s="135">
        <f>SUM(BK211:BK225)</f>
        <v>0</v>
      </c>
    </row>
    <row r="211" spans="2:65" s="1" customFormat="1" ht="38.25" customHeight="1">
      <c r="B211" s="137"/>
      <c r="C211" s="138" t="s">
        <v>419</v>
      </c>
      <c r="D211" s="138" t="s">
        <v>139</v>
      </c>
      <c r="E211" s="139" t="s">
        <v>420</v>
      </c>
      <c r="F211" s="200" t="s">
        <v>421</v>
      </c>
      <c r="G211" s="200"/>
      <c r="H211" s="200"/>
      <c r="I211" s="200"/>
      <c r="J211" s="140" t="s">
        <v>228</v>
      </c>
      <c r="K211" s="141">
        <v>45</v>
      </c>
      <c r="L211" s="201">
        <v>0</v>
      </c>
      <c r="M211" s="201"/>
      <c r="N211" s="201">
        <f aca="true" t="shared" si="40" ref="N211:N225">ROUND(L211*K211,2)</f>
        <v>0</v>
      </c>
      <c r="O211" s="201"/>
      <c r="P211" s="201"/>
      <c r="Q211" s="201"/>
      <c r="R211" s="142"/>
      <c r="T211" s="143" t="s">
        <v>5</v>
      </c>
      <c r="U211" s="40" t="s">
        <v>37</v>
      </c>
      <c r="V211" s="144">
        <v>0.056</v>
      </c>
      <c r="W211" s="144">
        <f aca="true" t="shared" si="41" ref="W211:W225">V211*K211</f>
        <v>2.52</v>
      </c>
      <c r="X211" s="144">
        <v>0</v>
      </c>
      <c r="Y211" s="144">
        <f aca="true" t="shared" si="42" ref="Y211:Y225">X211*K211</f>
        <v>0</v>
      </c>
      <c r="Z211" s="144">
        <v>0.0042</v>
      </c>
      <c r="AA211" s="145">
        <f aca="true" t="shared" si="43" ref="AA211:AA225">Z211*K211</f>
        <v>0.189</v>
      </c>
      <c r="AR211" s="18" t="s">
        <v>327</v>
      </c>
      <c r="AT211" s="18" t="s">
        <v>139</v>
      </c>
      <c r="AU211" s="18" t="s">
        <v>144</v>
      </c>
      <c r="AY211" s="18" t="s">
        <v>137</v>
      </c>
      <c r="BE211" s="146">
        <f aca="true" t="shared" si="44" ref="BE211:BE225">IF(U211="základná",N211,0)</f>
        <v>0</v>
      </c>
      <c r="BF211" s="146">
        <f aca="true" t="shared" si="45" ref="BF211:BF225">IF(U211="znížená",N211,0)</f>
        <v>0</v>
      </c>
      <c r="BG211" s="146">
        <f aca="true" t="shared" si="46" ref="BG211:BG225">IF(U211="zákl. prenesená",N211,0)</f>
        <v>0</v>
      </c>
      <c r="BH211" s="146">
        <f aca="true" t="shared" si="47" ref="BH211:BH225">IF(U211="zníž. prenesená",N211,0)</f>
        <v>0</v>
      </c>
      <c r="BI211" s="146">
        <f aca="true" t="shared" si="48" ref="BI211:BI225">IF(U211="nulová",N211,0)</f>
        <v>0</v>
      </c>
      <c r="BJ211" s="18" t="s">
        <v>144</v>
      </c>
      <c r="BK211" s="146">
        <f aca="true" t="shared" si="49" ref="BK211:BK225">ROUND(L211*K211,2)</f>
        <v>0</v>
      </c>
      <c r="BL211" s="18" t="s">
        <v>327</v>
      </c>
      <c r="BM211" s="18" t="s">
        <v>422</v>
      </c>
    </row>
    <row r="212" spans="2:65" s="1" customFormat="1" ht="25.5" customHeight="1">
      <c r="B212" s="137"/>
      <c r="C212" s="138" t="s">
        <v>423</v>
      </c>
      <c r="D212" s="138" t="s">
        <v>139</v>
      </c>
      <c r="E212" s="139" t="s">
        <v>424</v>
      </c>
      <c r="F212" s="200" t="s">
        <v>425</v>
      </c>
      <c r="G212" s="200"/>
      <c r="H212" s="200"/>
      <c r="I212" s="200"/>
      <c r="J212" s="140" t="s">
        <v>193</v>
      </c>
      <c r="K212" s="141">
        <v>16</v>
      </c>
      <c r="L212" s="201">
        <v>0</v>
      </c>
      <c r="M212" s="201"/>
      <c r="N212" s="201">
        <f t="shared" si="40"/>
        <v>0</v>
      </c>
      <c r="O212" s="201"/>
      <c r="P212" s="201"/>
      <c r="Q212" s="201"/>
      <c r="R212" s="142"/>
      <c r="T212" s="143" t="s">
        <v>5</v>
      </c>
      <c r="U212" s="40" t="s">
        <v>37</v>
      </c>
      <c r="V212" s="144">
        <v>0.047</v>
      </c>
      <c r="W212" s="144">
        <f t="shared" si="41"/>
        <v>0.752</v>
      </c>
      <c r="X212" s="144">
        <v>0</v>
      </c>
      <c r="Y212" s="144">
        <f t="shared" si="42"/>
        <v>0</v>
      </c>
      <c r="Z212" s="144">
        <v>9E-05</v>
      </c>
      <c r="AA212" s="145">
        <f t="shared" si="43"/>
        <v>0.00144</v>
      </c>
      <c r="AR212" s="18" t="s">
        <v>77</v>
      </c>
      <c r="AT212" s="18" t="s">
        <v>139</v>
      </c>
      <c r="AU212" s="18" t="s">
        <v>144</v>
      </c>
      <c r="AY212" s="18" t="s">
        <v>137</v>
      </c>
      <c r="BE212" s="146">
        <f t="shared" si="44"/>
        <v>0</v>
      </c>
      <c r="BF212" s="146">
        <f t="shared" si="45"/>
        <v>0</v>
      </c>
      <c r="BG212" s="146">
        <f t="shared" si="46"/>
        <v>0</v>
      </c>
      <c r="BH212" s="146">
        <f t="shared" si="47"/>
        <v>0</v>
      </c>
      <c r="BI212" s="146">
        <f t="shared" si="48"/>
        <v>0</v>
      </c>
      <c r="BJ212" s="18" t="s">
        <v>144</v>
      </c>
      <c r="BK212" s="146">
        <f t="shared" si="49"/>
        <v>0</v>
      </c>
      <c r="BL212" s="18" t="s">
        <v>77</v>
      </c>
      <c r="BM212" s="18" t="s">
        <v>426</v>
      </c>
    </row>
    <row r="213" spans="2:65" s="1" customFormat="1" ht="25.5" customHeight="1">
      <c r="B213" s="137"/>
      <c r="C213" s="138" t="s">
        <v>427</v>
      </c>
      <c r="D213" s="138" t="s">
        <v>139</v>
      </c>
      <c r="E213" s="139" t="s">
        <v>428</v>
      </c>
      <c r="F213" s="200" t="s">
        <v>429</v>
      </c>
      <c r="G213" s="200"/>
      <c r="H213" s="200"/>
      <c r="I213" s="200"/>
      <c r="J213" s="140" t="s">
        <v>228</v>
      </c>
      <c r="K213" s="141">
        <v>16</v>
      </c>
      <c r="L213" s="201">
        <v>0</v>
      </c>
      <c r="M213" s="201"/>
      <c r="N213" s="201">
        <f t="shared" si="40"/>
        <v>0</v>
      </c>
      <c r="O213" s="201"/>
      <c r="P213" s="201"/>
      <c r="Q213" s="201"/>
      <c r="R213" s="142"/>
      <c r="T213" s="143" t="s">
        <v>5</v>
      </c>
      <c r="U213" s="40" t="s">
        <v>37</v>
      </c>
      <c r="V213" s="144">
        <v>0.55086</v>
      </c>
      <c r="W213" s="144">
        <f t="shared" si="41"/>
        <v>8.81376</v>
      </c>
      <c r="X213" s="144">
        <v>0.00022</v>
      </c>
      <c r="Y213" s="144">
        <f t="shared" si="42"/>
        <v>0.00352</v>
      </c>
      <c r="Z213" s="144">
        <v>0</v>
      </c>
      <c r="AA213" s="145">
        <f t="shared" si="43"/>
        <v>0</v>
      </c>
      <c r="AR213" s="18" t="s">
        <v>77</v>
      </c>
      <c r="AT213" s="18" t="s">
        <v>139</v>
      </c>
      <c r="AU213" s="18" t="s">
        <v>144</v>
      </c>
      <c r="AY213" s="18" t="s">
        <v>137</v>
      </c>
      <c r="BE213" s="146">
        <f t="shared" si="44"/>
        <v>0</v>
      </c>
      <c r="BF213" s="146">
        <f t="shared" si="45"/>
        <v>0</v>
      </c>
      <c r="BG213" s="146">
        <f t="shared" si="46"/>
        <v>0</v>
      </c>
      <c r="BH213" s="146">
        <f t="shared" si="47"/>
        <v>0</v>
      </c>
      <c r="BI213" s="146">
        <f t="shared" si="48"/>
        <v>0</v>
      </c>
      <c r="BJ213" s="18" t="s">
        <v>144</v>
      </c>
      <c r="BK213" s="146">
        <f t="shared" si="49"/>
        <v>0</v>
      </c>
      <c r="BL213" s="18" t="s">
        <v>77</v>
      </c>
      <c r="BM213" s="18" t="s">
        <v>430</v>
      </c>
    </row>
    <row r="214" spans="2:65" s="1" customFormat="1" ht="25.5" customHeight="1">
      <c r="B214" s="137"/>
      <c r="C214" s="147" t="s">
        <v>431</v>
      </c>
      <c r="D214" s="147" t="s">
        <v>204</v>
      </c>
      <c r="E214" s="148" t="s">
        <v>432</v>
      </c>
      <c r="F214" s="210" t="s">
        <v>433</v>
      </c>
      <c r="G214" s="210"/>
      <c r="H214" s="210"/>
      <c r="I214" s="210"/>
      <c r="J214" s="149" t="s">
        <v>193</v>
      </c>
      <c r="K214" s="150">
        <v>2</v>
      </c>
      <c r="L214" s="211">
        <v>0</v>
      </c>
      <c r="M214" s="211"/>
      <c r="N214" s="211">
        <f t="shared" si="40"/>
        <v>0</v>
      </c>
      <c r="O214" s="201"/>
      <c r="P214" s="201"/>
      <c r="Q214" s="201"/>
      <c r="R214" s="142"/>
      <c r="T214" s="143" t="s">
        <v>5</v>
      </c>
      <c r="U214" s="40" t="s">
        <v>37</v>
      </c>
      <c r="V214" s="144">
        <v>0</v>
      </c>
      <c r="W214" s="144">
        <f t="shared" si="41"/>
        <v>0</v>
      </c>
      <c r="X214" s="144">
        <v>0.009</v>
      </c>
      <c r="Y214" s="144">
        <f t="shared" si="42"/>
        <v>0.018</v>
      </c>
      <c r="Z214" s="144">
        <v>0</v>
      </c>
      <c r="AA214" s="145">
        <f t="shared" si="43"/>
        <v>0</v>
      </c>
      <c r="AR214" s="18" t="s">
        <v>144</v>
      </c>
      <c r="AT214" s="18" t="s">
        <v>204</v>
      </c>
      <c r="AU214" s="18" t="s">
        <v>144</v>
      </c>
      <c r="AY214" s="18" t="s">
        <v>137</v>
      </c>
      <c r="BE214" s="146">
        <f t="shared" si="44"/>
        <v>0</v>
      </c>
      <c r="BF214" s="146">
        <f t="shared" si="45"/>
        <v>0</v>
      </c>
      <c r="BG214" s="146">
        <f t="shared" si="46"/>
        <v>0</v>
      </c>
      <c r="BH214" s="146">
        <f t="shared" si="47"/>
        <v>0</v>
      </c>
      <c r="BI214" s="146">
        <f t="shared" si="48"/>
        <v>0</v>
      </c>
      <c r="BJ214" s="18" t="s">
        <v>144</v>
      </c>
      <c r="BK214" s="146">
        <f t="shared" si="49"/>
        <v>0</v>
      </c>
      <c r="BL214" s="18" t="s">
        <v>77</v>
      </c>
      <c r="BM214" s="18" t="s">
        <v>434</v>
      </c>
    </row>
    <row r="215" spans="2:65" s="1" customFormat="1" ht="25.5" customHeight="1">
      <c r="B215" s="137"/>
      <c r="C215" s="147" t="s">
        <v>435</v>
      </c>
      <c r="D215" s="147" t="s">
        <v>204</v>
      </c>
      <c r="E215" s="148" t="s">
        <v>436</v>
      </c>
      <c r="F215" s="210" t="s">
        <v>437</v>
      </c>
      <c r="G215" s="210"/>
      <c r="H215" s="210"/>
      <c r="I215" s="210"/>
      <c r="J215" s="149" t="s">
        <v>193</v>
      </c>
      <c r="K215" s="150">
        <v>1</v>
      </c>
      <c r="L215" s="211">
        <v>0</v>
      </c>
      <c r="M215" s="211"/>
      <c r="N215" s="211">
        <f t="shared" si="40"/>
        <v>0</v>
      </c>
      <c r="O215" s="201"/>
      <c r="P215" s="201"/>
      <c r="Q215" s="201"/>
      <c r="R215" s="142"/>
      <c r="T215" s="143" t="s">
        <v>5</v>
      </c>
      <c r="U215" s="40" t="s">
        <v>37</v>
      </c>
      <c r="V215" s="144">
        <v>0</v>
      </c>
      <c r="W215" s="144">
        <f t="shared" si="41"/>
        <v>0</v>
      </c>
      <c r="X215" s="144">
        <v>0.006</v>
      </c>
      <c r="Y215" s="144">
        <f t="shared" si="42"/>
        <v>0.006</v>
      </c>
      <c r="Z215" s="144">
        <v>0</v>
      </c>
      <c r="AA215" s="145">
        <f t="shared" si="43"/>
        <v>0</v>
      </c>
      <c r="AR215" s="18" t="s">
        <v>144</v>
      </c>
      <c r="AT215" s="18" t="s">
        <v>204</v>
      </c>
      <c r="AU215" s="18" t="s">
        <v>144</v>
      </c>
      <c r="AY215" s="18" t="s">
        <v>137</v>
      </c>
      <c r="BE215" s="146">
        <f t="shared" si="44"/>
        <v>0</v>
      </c>
      <c r="BF215" s="146">
        <f t="shared" si="45"/>
        <v>0</v>
      </c>
      <c r="BG215" s="146">
        <f t="shared" si="46"/>
        <v>0</v>
      </c>
      <c r="BH215" s="146">
        <f t="shared" si="47"/>
        <v>0</v>
      </c>
      <c r="BI215" s="146">
        <f t="shared" si="48"/>
        <v>0</v>
      </c>
      <c r="BJ215" s="18" t="s">
        <v>144</v>
      </c>
      <c r="BK215" s="146">
        <f t="shared" si="49"/>
        <v>0</v>
      </c>
      <c r="BL215" s="18" t="s">
        <v>77</v>
      </c>
      <c r="BM215" s="18" t="s">
        <v>438</v>
      </c>
    </row>
    <row r="216" spans="2:65" s="1" customFormat="1" ht="38.25" customHeight="1">
      <c r="B216" s="137"/>
      <c r="C216" s="138" t="s">
        <v>439</v>
      </c>
      <c r="D216" s="138" t="s">
        <v>139</v>
      </c>
      <c r="E216" s="139" t="s">
        <v>440</v>
      </c>
      <c r="F216" s="200" t="s">
        <v>441</v>
      </c>
      <c r="G216" s="200"/>
      <c r="H216" s="200"/>
      <c r="I216" s="200"/>
      <c r="J216" s="140" t="s">
        <v>193</v>
      </c>
      <c r="K216" s="141">
        <v>16</v>
      </c>
      <c r="L216" s="201">
        <v>0</v>
      </c>
      <c r="M216" s="201"/>
      <c r="N216" s="201">
        <f t="shared" si="40"/>
        <v>0</v>
      </c>
      <c r="O216" s="201"/>
      <c r="P216" s="201"/>
      <c r="Q216" s="201"/>
      <c r="R216" s="142"/>
      <c r="T216" s="143" t="s">
        <v>5</v>
      </c>
      <c r="U216" s="40" t="s">
        <v>37</v>
      </c>
      <c r="V216" s="144">
        <v>0.15857</v>
      </c>
      <c r="W216" s="144">
        <f t="shared" si="41"/>
        <v>2.53712</v>
      </c>
      <c r="X216" s="144">
        <v>0.00017</v>
      </c>
      <c r="Y216" s="144">
        <f t="shared" si="42"/>
        <v>0.00272</v>
      </c>
      <c r="Z216" s="144">
        <v>0</v>
      </c>
      <c r="AA216" s="145">
        <f t="shared" si="43"/>
        <v>0</v>
      </c>
      <c r="AR216" s="18" t="s">
        <v>77</v>
      </c>
      <c r="AT216" s="18" t="s">
        <v>139</v>
      </c>
      <c r="AU216" s="18" t="s">
        <v>144</v>
      </c>
      <c r="AY216" s="18" t="s">
        <v>137</v>
      </c>
      <c r="BE216" s="146">
        <f t="shared" si="44"/>
        <v>0</v>
      </c>
      <c r="BF216" s="146">
        <f t="shared" si="45"/>
        <v>0</v>
      </c>
      <c r="BG216" s="146">
        <f t="shared" si="46"/>
        <v>0</v>
      </c>
      <c r="BH216" s="146">
        <f t="shared" si="47"/>
        <v>0</v>
      </c>
      <c r="BI216" s="146">
        <f t="shared" si="48"/>
        <v>0</v>
      </c>
      <c r="BJ216" s="18" t="s">
        <v>144</v>
      </c>
      <c r="BK216" s="146">
        <f t="shared" si="49"/>
        <v>0</v>
      </c>
      <c r="BL216" s="18" t="s">
        <v>77</v>
      </c>
      <c r="BM216" s="18" t="s">
        <v>442</v>
      </c>
    </row>
    <row r="217" spans="2:65" s="1" customFormat="1" ht="25.5" customHeight="1">
      <c r="B217" s="137"/>
      <c r="C217" s="147" t="s">
        <v>443</v>
      </c>
      <c r="D217" s="147" t="s">
        <v>204</v>
      </c>
      <c r="E217" s="148" t="s">
        <v>444</v>
      </c>
      <c r="F217" s="210" t="s">
        <v>445</v>
      </c>
      <c r="G217" s="210"/>
      <c r="H217" s="210"/>
      <c r="I217" s="210"/>
      <c r="J217" s="149" t="s">
        <v>193</v>
      </c>
      <c r="K217" s="150">
        <v>16</v>
      </c>
      <c r="L217" s="211">
        <v>0</v>
      </c>
      <c r="M217" s="211"/>
      <c r="N217" s="211">
        <f t="shared" si="40"/>
        <v>0</v>
      </c>
      <c r="O217" s="201"/>
      <c r="P217" s="201"/>
      <c r="Q217" s="201"/>
      <c r="R217" s="142"/>
      <c r="T217" s="143" t="s">
        <v>5</v>
      </c>
      <c r="U217" s="40" t="s">
        <v>37</v>
      </c>
      <c r="V217" s="144">
        <v>0</v>
      </c>
      <c r="W217" s="144">
        <f t="shared" si="41"/>
        <v>0</v>
      </c>
      <c r="X217" s="144">
        <v>0.0008</v>
      </c>
      <c r="Y217" s="144">
        <f t="shared" si="42"/>
        <v>0.0128</v>
      </c>
      <c r="Z217" s="144">
        <v>0</v>
      </c>
      <c r="AA217" s="145">
        <f t="shared" si="43"/>
        <v>0</v>
      </c>
      <c r="AR217" s="18" t="s">
        <v>144</v>
      </c>
      <c r="AT217" s="18" t="s">
        <v>204</v>
      </c>
      <c r="AU217" s="18" t="s">
        <v>144</v>
      </c>
      <c r="AY217" s="18" t="s">
        <v>137</v>
      </c>
      <c r="BE217" s="146">
        <f t="shared" si="44"/>
        <v>0</v>
      </c>
      <c r="BF217" s="146">
        <f t="shared" si="45"/>
        <v>0</v>
      </c>
      <c r="BG217" s="146">
        <f t="shared" si="46"/>
        <v>0</v>
      </c>
      <c r="BH217" s="146">
        <f t="shared" si="47"/>
        <v>0</v>
      </c>
      <c r="BI217" s="146">
        <f t="shared" si="48"/>
        <v>0</v>
      </c>
      <c r="BJ217" s="18" t="s">
        <v>144</v>
      </c>
      <c r="BK217" s="146">
        <f t="shared" si="49"/>
        <v>0</v>
      </c>
      <c r="BL217" s="18" t="s">
        <v>77</v>
      </c>
      <c r="BM217" s="18" t="s">
        <v>446</v>
      </c>
    </row>
    <row r="218" spans="2:65" s="1" customFormat="1" ht="38.25" customHeight="1">
      <c r="B218" s="137"/>
      <c r="C218" s="138" t="s">
        <v>447</v>
      </c>
      <c r="D218" s="138" t="s">
        <v>139</v>
      </c>
      <c r="E218" s="139" t="s">
        <v>448</v>
      </c>
      <c r="F218" s="200" t="s">
        <v>449</v>
      </c>
      <c r="G218" s="200"/>
      <c r="H218" s="200"/>
      <c r="I218" s="200"/>
      <c r="J218" s="140" t="s">
        <v>228</v>
      </c>
      <c r="K218" s="141">
        <v>18</v>
      </c>
      <c r="L218" s="201">
        <v>0</v>
      </c>
      <c r="M218" s="201"/>
      <c r="N218" s="201">
        <f t="shared" si="40"/>
        <v>0</v>
      </c>
      <c r="O218" s="201"/>
      <c r="P218" s="201"/>
      <c r="Q218" s="201"/>
      <c r="R218" s="142"/>
      <c r="T218" s="143" t="s">
        <v>5</v>
      </c>
      <c r="U218" s="40" t="s">
        <v>37</v>
      </c>
      <c r="V218" s="144">
        <v>0.056</v>
      </c>
      <c r="W218" s="144">
        <f t="shared" si="41"/>
        <v>1.008</v>
      </c>
      <c r="X218" s="144">
        <v>0</v>
      </c>
      <c r="Y218" s="144">
        <f t="shared" si="42"/>
        <v>0</v>
      </c>
      <c r="Z218" s="144">
        <v>0.0033</v>
      </c>
      <c r="AA218" s="145">
        <f t="shared" si="43"/>
        <v>0.0594</v>
      </c>
      <c r="AR218" s="18" t="s">
        <v>77</v>
      </c>
      <c r="AT218" s="18" t="s">
        <v>139</v>
      </c>
      <c r="AU218" s="18" t="s">
        <v>144</v>
      </c>
      <c r="AY218" s="18" t="s">
        <v>137</v>
      </c>
      <c r="BE218" s="146">
        <f t="shared" si="44"/>
        <v>0</v>
      </c>
      <c r="BF218" s="146">
        <f t="shared" si="45"/>
        <v>0</v>
      </c>
      <c r="BG218" s="146">
        <f t="shared" si="46"/>
        <v>0</v>
      </c>
      <c r="BH218" s="146">
        <f t="shared" si="47"/>
        <v>0</v>
      </c>
      <c r="BI218" s="146">
        <f t="shared" si="48"/>
        <v>0</v>
      </c>
      <c r="BJ218" s="18" t="s">
        <v>144</v>
      </c>
      <c r="BK218" s="146">
        <f t="shared" si="49"/>
        <v>0</v>
      </c>
      <c r="BL218" s="18" t="s">
        <v>77</v>
      </c>
      <c r="BM218" s="18" t="s">
        <v>450</v>
      </c>
    </row>
    <row r="219" spans="2:65" s="1" customFormat="1" ht="38.25" customHeight="1">
      <c r="B219" s="137"/>
      <c r="C219" s="138" t="s">
        <v>451</v>
      </c>
      <c r="D219" s="138" t="s">
        <v>139</v>
      </c>
      <c r="E219" s="139" t="s">
        <v>452</v>
      </c>
      <c r="F219" s="200" t="s">
        <v>453</v>
      </c>
      <c r="G219" s="200"/>
      <c r="H219" s="200"/>
      <c r="I219" s="200"/>
      <c r="J219" s="140" t="s">
        <v>193</v>
      </c>
      <c r="K219" s="141">
        <v>2</v>
      </c>
      <c r="L219" s="201">
        <v>0</v>
      </c>
      <c r="M219" s="201"/>
      <c r="N219" s="201">
        <f t="shared" si="40"/>
        <v>0</v>
      </c>
      <c r="O219" s="201"/>
      <c r="P219" s="201"/>
      <c r="Q219" s="201"/>
      <c r="R219" s="142"/>
      <c r="T219" s="143" t="s">
        <v>5</v>
      </c>
      <c r="U219" s="40" t="s">
        <v>37</v>
      </c>
      <c r="V219" s="144">
        <v>0.30048</v>
      </c>
      <c r="W219" s="144">
        <f t="shared" si="41"/>
        <v>0.60096</v>
      </c>
      <c r="X219" s="144">
        <v>0.00011</v>
      </c>
      <c r="Y219" s="144">
        <f t="shared" si="42"/>
        <v>0.00022</v>
      </c>
      <c r="Z219" s="144">
        <v>0</v>
      </c>
      <c r="AA219" s="145">
        <f t="shared" si="43"/>
        <v>0</v>
      </c>
      <c r="AR219" s="18" t="s">
        <v>77</v>
      </c>
      <c r="AT219" s="18" t="s">
        <v>139</v>
      </c>
      <c r="AU219" s="18" t="s">
        <v>144</v>
      </c>
      <c r="AY219" s="18" t="s">
        <v>137</v>
      </c>
      <c r="BE219" s="146">
        <f t="shared" si="44"/>
        <v>0</v>
      </c>
      <c r="BF219" s="146">
        <f t="shared" si="45"/>
        <v>0</v>
      </c>
      <c r="BG219" s="146">
        <f t="shared" si="46"/>
        <v>0</v>
      </c>
      <c r="BH219" s="146">
        <f t="shared" si="47"/>
        <v>0</v>
      </c>
      <c r="BI219" s="146">
        <f t="shared" si="48"/>
        <v>0</v>
      </c>
      <c r="BJ219" s="18" t="s">
        <v>144</v>
      </c>
      <c r="BK219" s="146">
        <f t="shared" si="49"/>
        <v>0</v>
      </c>
      <c r="BL219" s="18" t="s">
        <v>77</v>
      </c>
      <c r="BM219" s="18" t="s">
        <v>454</v>
      </c>
    </row>
    <row r="220" spans="2:65" s="1" customFormat="1" ht="25.5" customHeight="1">
      <c r="B220" s="137"/>
      <c r="C220" s="147" t="s">
        <v>455</v>
      </c>
      <c r="D220" s="147" t="s">
        <v>204</v>
      </c>
      <c r="E220" s="148" t="s">
        <v>456</v>
      </c>
      <c r="F220" s="210" t="s">
        <v>457</v>
      </c>
      <c r="G220" s="210"/>
      <c r="H220" s="210"/>
      <c r="I220" s="210"/>
      <c r="J220" s="149" t="s">
        <v>193</v>
      </c>
      <c r="K220" s="150">
        <v>2</v>
      </c>
      <c r="L220" s="211">
        <v>0</v>
      </c>
      <c r="M220" s="211"/>
      <c r="N220" s="211">
        <f t="shared" si="40"/>
        <v>0</v>
      </c>
      <c r="O220" s="201"/>
      <c r="P220" s="201"/>
      <c r="Q220" s="201"/>
      <c r="R220" s="142"/>
      <c r="T220" s="143" t="s">
        <v>5</v>
      </c>
      <c r="U220" s="40" t="s">
        <v>37</v>
      </c>
      <c r="V220" s="144">
        <v>0</v>
      </c>
      <c r="W220" s="144">
        <f t="shared" si="41"/>
        <v>0</v>
      </c>
      <c r="X220" s="144">
        <v>0.001</v>
      </c>
      <c r="Y220" s="144">
        <f t="shared" si="42"/>
        <v>0.002</v>
      </c>
      <c r="Z220" s="144">
        <v>0</v>
      </c>
      <c r="AA220" s="145">
        <f t="shared" si="43"/>
        <v>0</v>
      </c>
      <c r="AR220" s="18" t="s">
        <v>144</v>
      </c>
      <c r="AT220" s="18" t="s">
        <v>204</v>
      </c>
      <c r="AU220" s="18" t="s">
        <v>144</v>
      </c>
      <c r="AY220" s="18" t="s">
        <v>137</v>
      </c>
      <c r="BE220" s="146">
        <f t="shared" si="44"/>
        <v>0</v>
      </c>
      <c r="BF220" s="146">
        <f t="shared" si="45"/>
        <v>0</v>
      </c>
      <c r="BG220" s="146">
        <f t="shared" si="46"/>
        <v>0</v>
      </c>
      <c r="BH220" s="146">
        <f t="shared" si="47"/>
        <v>0</v>
      </c>
      <c r="BI220" s="146">
        <f t="shared" si="48"/>
        <v>0</v>
      </c>
      <c r="BJ220" s="18" t="s">
        <v>144</v>
      </c>
      <c r="BK220" s="146">
        <f t="shared" si="49"/>
        <v>0</v>
      </c>
      <c r="BL220" s="18" t="s">
        <v>77</v>
      </c>
      <c r="BM220" s="18" t="s">
        <v>458</v>
      </c>
    </row>
    <row r="221" spans="2:65" s="1" customFormat="1" ht="25.5" customHeight="1">
      <c r="B221" s="137"/>
      <c r="C221" s="138" t="s">
        <v>459</v>
      </c>
      <c r="D221" s="138" t="s">
        <v>139</v>
      </c>
      <c r="E221" s="139" t="s">
        <v>460</v>
      </c>
      <c r="F221" s="200" t="s">
        <v>461</v>
      </c>
      <c r="G221" s="200"/>
      <c r="H221" s="200"/>
      <c r="I221" s="200"/>
      <c r="J221" s="140" t="s">
        <v>228</v>
      </c>
      <c r="K221" s="141">
        <v>8.05</v>
      </c>
      <c r="L221" s="201">
        <v>0</v>
      </c>
      <c r="M221" s="201"/>
      <c r="N221" s="201">
        <f t="shared" si="40"/>
        <v>0</v>
      </c>
      <c r="O221" s="201"/>
      <c r="P221" s="201"/>
      <c r="Q221" s="201"/>
      <c r="R221" s="142"/>
      <c r="T221" s="143" t="s">
        <v>5</v>
      </c>
      <c r="U221" s="40" t="s">
        <v>37</v>
      </c>
      <c r="V221" s="144">
        <v>0.65643</v>
      </c>
      <c r="W221" s="144">
        <f t="shared" si="41"/>
        <v>5.28426</v>
      </c>
      <c r="X221" s="144">
        <v>0.00041</v>
      </c>
      <c r="Y221" s="144">
        <f t="shared" si="42"/>
        <v>0.0033</v>
      </c>
      <c r="Z221" s="144">
        <v>0</v>
      </c>
      <c r="AA221" s="145">
        <f t="shared" si="43"/>
        <v>0</v>
      </c>
      <c r="AR221" s="18" t="s">
        <v>77</v>
      </c>
      <c r="AT221" s="18" t="s">
        <v>139</v>
      </c>
      <c r="AU221" s="18" t="s">
        <v>144</v>
      </c>
      <c r="AY221" s="18" t="s">
        <v>137</v>
      </c>
      <c r="BE221" s="146">
        <f t="shared" si="44"/>
        <v>0</v>
      </c>
      <c r="BF221" s="146">
        <f t="shared" si="45"/>
        <v>0</v>
      </c>
      <c r="BG221" s="146">
        <f t="shared" si="46"/>
        <v>0</v>
      </c>
      <c r="BH221" s="146">
        <f t="shared" si="47"/>
        <v>0</v>
      </c>
      <c r="BI221" s="146">
        <f t="shared" si="48"/>
        <v>0</v>
      </c>
      <c r="BJ221" s="18" t="s">
        <v>144</v>
      </c>
      <c r="BK221" s="146">
        <f t="shared" si="49"/>
        <v>0</v>
      </c>
      <c r="BL221" s="18" t="s">
        <v>77</v>
      </c>
      <c r="BM221" s="18" t="s">
        <v>462</v>
      </c>
    </row>
    <row r="222" spans="2:65" s="1" customFormat="1" ht="25.5" customHeight="1">
      <c r="B222" s="137"/>
      <c r="C222" s="138" t="s">
        <v>463</v>
      </c>
      <c r="D222" s="138" t="s">
        <v>139</v>
      </c>
      <c r="E222" s="139" t="s">
        <v>464</v>
      </c>
      <c r="F222" s="200" t="s">
        <v>465</v>
      </c>
      <c r="G222" s="200"/>
      <c r="H222" s="200"/>
      <c r="I222" s="200"/>
      <c r="J222" s="140" t="s">
        <v>228</v>
      </c>
      <c r="K222" s="141">
        <v>8.05</v>
      </c>
      <c r="L222" s="201">
        <v>0</v>
      </c>
      <c r="M222" s="201"/>
      <c r="N222" s="201">
        <f t="shared" si="40"/>
        <v>0</v>
      </c>
      <c r="O222" s="201"/>
      <c r="P222" s="201"/>
      <c r="Q222" s="201"/>
      <c r="R222" s="142"/>
      <c r="T222" s="143" t="s">
        <v>5</v>
      </c>
      <c r="U222" s="40" t="s">
        <v>37</v>
      </c>
      <c r="V222" s="144">
        <v>0.075</v>
      </c>
      <c r="W222" s="144">
        <f t="shared" si="41"/>
        <v>0.60375</v>
      </c>
      <c r="X222" s="144">
        <v>0</v>
      </c>
      <c r="Y222" s="144">
        <f t="shared" si="42"/>
        <v>0</v>
      </c>
      <c r="Z222" s="144">
        <v>0.00135</v>
      </c>
      <c r="AA222" s="145">
        <f t="shared" si="43"/>
        <v>0.01087</v>
      </c>
      <c r="AR222" s="18" t="s">
        <v>77</v>
      </c>
      <c r="AT222" s="18" t="s">
        <v>139</v>
      </c>
      <c r="AU222" s="18" t="s">
        <v>144</v>
      </c>
      <c r="AY222" s="18" t="s">
        <v>137</v>
      </c>
      <c r="BE222" s="146">
        <f t="shared" si="44"/>
        <v>0</v>
      </c>
      <c r="BF222" s="146">
        <f t="shared" si="45"/>
        <v>0</v>
      </c>
      <c r="BG222" s="146">
        <f t="shared" si="46"/>
        <v>0</v>
      </c>
      <c r="BH222" s="146">
        <f t="shared" si="47"/>
        <v>0</v>
      </c>
      <c r="BI222" s="146">
        <f t="shared" si="48"/>
        <v>0</v>
      </c>
      <c r="BJ222" s="18" t="s">
        <v>144</v>
      </c>
      <c r="BK222" s="146">
        <f t="shared" si="49"/>
        <v>0</v>
      </c>
      <c r="BL222" s="18" t="s">
        <v>77</v>
      </c>
      <c r="BM222" s="18" t="s">
        <v>466</v>
      </c>
    </row>
    <row r="223" spans="2:65" s="1" customFormat="1" ht="25.5" customHeight="1">
      <c r="B223" s="137"/>
      <c r="C223" s="138" t="s">
        <v>467</v>
      </c>
      <c r="D223" s="138" t="s">
        <v>139</v>
      </c>
      <c r="E223" s="139" t="s">
        <v>468</v>
      </c>
      <c r="F223" s="200" t="s">
        <v>469</v>
      </c>
      <c r="G223" s="200"/>
      <c r="H223" s="200"/>
      <c r="I223" s="200"/>
      <c r="J223" s="140" t="s">
        <v>228</v>
      </c>
      <c r="K223" s="141">
        <v>8</v>
      </c>
      <c r="L223" s="201">
        <v>0</v>
      </c>
      <c r="M223" s="201"/>
      <c r="N223" s="201">
        <f t="shared" si="40"/>
        <v>0</v>
      </c>
      <c r="O223" s="201"/>
      <c r="P223" s="201"/>
      <c r="Q223" s="201"/>
      <c r="R223" s="142"/>
      <c r="T223" s="143" t="s">
        <v>5</v>
      </c>
      <c r="U223" s="40" t="s">
        <v>37</v>
      </c>
      <c r="V223" s="144">
        <v>0.056</v>
      </c>
      <c r="W223" s="144">
        <f t="shared" si="41"/>
        <v>0.448</v>
      </c>
      <c r="X223" s="144">
        <v>0</v>
      </c>
      <c r="Y223" s="144">
        <f t="shared" si="42"/>
        <v>0</v>
      </c>
      <c r="Z223" s="144">
        <v>0.00418</v>
      </c>
      <c r="AA223" s="145">
        <f t="shared" si="43"/>
        <v>0.03344</v>
      </c>
      <c r="AR223" s="18" t="s">
        <v>327</v>
      </c>
      <c r="AT223" s="18" t="s">
        <v>139</v>
      </c>
      <c r="AU223" s="18" t="s">
        <v>144</v>
      </c>
      <c r="AY223" s="18" t="s">
        <v>137</v>
      </c>
      <c r="BE223" s="146">
        <f t="shared" si="44"/>
        <v>0</v>
      </c>
      <c r="BF223" s="146">
        <f t="shared" si="45"/>
        <v>0</v>
      </c>
      <c r="BG223" s="146">
        <f t="shared" si="46"/>
        <v>0</v>
      </c>
      <c r="BH223" s="146">
        <f t="shared" si="47"/>
        <v>0</v>
      </c>
      <c r="BI223" s="146">
        <f t="shared" si="48"/>
        <v>0</v>
      </c>
      <c r="BJ223" s="18" t="s">
        <v>144</v>
      </c>
      <c r="BK223" s="146">
        <f t="shared" si="49"/>
        <v>0</v>
      </c>
      <c r="BL223" s="18" t="s">
        <v>327</v>
      </c>
      <c r="BM223" s="18" t="s">
        <v>470</v>
      </c>
    </row>
    <row r="224" spans="2:65" s="1" customFormat="1" ht="38.25" customHeight="1">
      <c r="B224" s="137"/>
      <c r="C224" s="138" t="s">
        <v>471</v>
      </c>
      <c r="D224" s="138" t="s">
        <v>139</v>
      </c>
      <c r="E224" s="139" t="s">
        <v>472</v>
      </c>
      <c r="F224" s="200" t="s">
        <v>473</v>
      </c>
      <c r="G224" s="200"/>
      <c r="H224" s="200"/>
      <c r="I224" s="200"/>
      <c r="J224" s="140" t="s">
        <v>228</v>
      </c>
      <c r="K224" s="141">
        <v>8</v>
      </c>
      <c r="L224" s="201">
        <v>0</v>
      </c>
      <c r="M224" s="201"/>
      <c r="N224" s="201">
        <f t="shared" si="40"/>
        <v>0</v>
      </c>
      <c r="O224" s="201"/>
      <c r="P224" s="201"/>
      <c r="Q224" s="201"/>
      <c r="R224" s="142"/>
      <c r="T224" s="143" t="s">
        <v>5</v>
      </c>
      <c r="U224" s="40" t="s">
        <v>37</v>
      </c>
      <c r="V224" s="144">
        <v>0.66128</v>
      </c>
      <c r="W224" s="144">
        <f t="shared" si="41"/>
        <v>5.29024</v>
      </c>
      <c r="X224" s="144">
        <v>0.00282</v>
      </c>
      <c r="Y224" s="144">
        <f t="shared" si="42"/>
        <v>0.02256</v>
      </c>
      <c r="Z224" s="144">
        <v>0</v>
      </c>
      <c r="AA224" s="145">
        <f t="shared" si="43"/>
        <v>0</v>
      </c>
      <c r="AR224" s="18" t="s">
        <v>77</v>
      </c>
      <c r="AT224" s="18" t="s">
        <v>139</v>
      </c>
      <c r="AU224" s="18" t="s">
        <v>144</v>
      </c>
      <c r="AY224" s="18" t="s">
        <v>137</v>
      </c>
      <c r="BE224" s="146">
        <f t="shared" si="44"/>
        <v>0</v>
      </c>
      <c r="BF224" s="146">
        <f t="shared" si="45"/>
        <v>0</v>
      </c>
      <c r="BG224" s="146">
        <f t="shared" si="46"/>
        <v>0</v>
      </c>
      <c r="BH224" s="146">
        <f t="shared" si="47"/>
        <v>0</v>
      </c>
      <c r="BI224" s="146">
        <f t="shared" si="48"/>
        <v>0</v>
      </c>
      <c r="BJ224" s="18" t="s">
        <v>144</v>
      </c>
      <c r="BK224" s="146">
        <f t="shared" si="49"/>
        <v>0</v>
      </c>
      <c r="BL224" s="18" t="s">
        <v>77</v>
      </c>
      <c r="BM224" s="18" t="s">
        <v>474</v>
      </c>
    </row>
    <row r="225" spans="2:65" s="1" customFormat="1" ht="25.5" customHeight="1">
      <c r="B225" s="137"/>
      <c r="C225" s="138" t="s">
        <v>475</v>
      </c>
      <c r="D225" s="138" t="s">
        <v>139</v>
      </c>
      <c r="E225" s="139" t="s">
        <v>476</v>
      </c>
      <c r="F225" s="200" t="s">
        <v>477</v>
      </c>
      <c r="G225" s="200"/>
      <c r="H225" s="200"/>
      <c r="I225" s="200"/>
      <c r="J225" s="140" t="s">
        <v>271</v>
      </c>
      <c r="K225" s="141">
        <v>0.071</v>
      </c>
      <c r="L225" s="201">
        <v>0</v>
      </c>
      <c r="M225" s="201"/>
      <c r="N225" s="201">
        <f t="shared" si="40"/>
        <v>0</v>
      </c>
      <c r="O225" s="201"/>
      <c r="P225" s="201"/>
      <c r="Q225" s="201"/>
      <c r="R225" s="142"/>
      <c r="T225" s="143" t="s">
        <v>5</v>
      </c>
      <c r="U225" s="40" t="s">
        <v>37</v>
      </c>
      <c r="V225" s="144">
        <v>4.48</v>
      </c>
      <c r="W225" s="144">
        <f t="shared" si="41"/>
        <v>0.31808</v>
      </c>
      <c r="X225" s="144">
        <v>0</v>
      </c>
      <c r="Y225" s="144">
        <f t="shared" si="42"/>
        <v>0</v>
      </c>
      <c r="Z225" s="144">
        <v>0</v>
      </c>
      <c r="AA225" s="145">
        <f t="shared" si="43"/>
        <v>0</v>
      </c>
      <c r="AR225" s="18" t="s">
        <v>77</v>
      </c>
      <c r="AT225" s="18" t="s">
        <v>139</v>
      </c>
      <c r="AU225" s="18" t="s">
        <v>144</v>
      </c>
      <c r="AY225" s="18" t="s">
        <v>137</v>
      </c>
      <c r="BE225" s="146">
        <f t="shared" si="44"/>
        <v>0</v>
      </c>
      <c r="BF225" s="146">
        <f t="shared" si="45"/>
        <v>0</v>
      </c>
      <c r="BG225" s="146">
        <f t="shared" si="46"/>
        <v>0</v>
      </c>
      <c r="BH225" s="146">
        <f t="shared" si="47"/>
        <v>0</v>
      </c>
      <c r="BI225" s="146">
        <f t="shared" si="48"/>
        <v>0</v>
      </c>
      <c r="BJ225" s="18" t="s">
        <v>144</v>
      </c>
      <c r="BK225" s="146">
        <f t="shared" si="49"/>
        <v>0</v>
      </c>
      <c r="BL225" s="18" t="s">
        <v>77</v>
      </c>
      <c r="BM225" s="18" t="s">
        <v>478</v>
      </c>
    </row>
    <row r="226" spans="2:63" s="9" customFormat="1" ht="29.25" customHeight="1">
      <c r="B226" s="126"/>
      <c r="C226" s="127"/>
      <c r="D226" s="136" t="s">
        <v>117</v>
      </c>
      <c r="E226" s="136"/>
      <c r="F226" s="136"/>
      <c r="G226" s="136"/>
      <c r="H226" s="136"/>
      <c r="I226" s="136"/>
      <c r="J226" s="136"/>
      <c r="K226" s="136"/>
      <c r="L226" s="136"/>
      <c r="M226" s="136"/>
      <c r="N226" s="198">
        <f>BK226</f>
        <v>0</v>
      </c>
      <c r="O226" s="199"/>
      <c r="P226" s="199"/>
      <c r="Q226" s="199"/>
      <c r="R226" s="129"/>
      <c r="T226" s="130"/>
      <c r="U226" s="127"/>
      <c r="V226" s="127"/>
      <c r="W226" s="131">
        <f>SUM(W227:W237)</f>
        <v>51.73273</v>
      </c>
      <c r="X226" s="127"/>
      <c r="Y226" s="131">
        <f>SUM(Y227:Y237)</f>
        <v>0.74452</v>
      </c>
      <c r="Z226" s="127"/>
      <c r="AA226" s="132">
        <f>SUM(AA227:AA237)</f>
        <v>0</v>
      </c>
      <c r="AR226" s="133" t="s">
        <v>144</v>
      </c>
      <c r="AT226" s="134" t="s">
        <v>69</v>
      </c>
      <c r="AU226" s="134" t="s">
        <v>77</v>
      </c>
      <c r="AY226" s="133" t="s">
        <v>137</v>
      </c>
      <c r="BK226" s="135">
        <f>SUM(BK227:BK237)</f>
        <v>0</v>
      </c>
    </row>
    <row r="227" spans="2:65" s="1" customFormat="1" ht="16.5" customHeight="1">
      <c r="B227" s="137"/>
      <c r="C227" s="138" t="s">
        <v>479</v>
      </c>
      <c r="D227" s="138" t="s">
        <v>139</v>
      </c>
      <c r="E227" s="139" t="s">
        <v>480</v>
      </c>
      <c r="F227" s="200" t="s">
        <v>481</v>
      </c>
      <c r="G227" s="200"/>
      <c r="H227" s="200"/>
      <c r="I227" s="200"/>
      <c r="J227" s="140" t="s">
        <v>228</v>
      </c>
      <c r="K227" s="141">
        <v>59.11</v>
      </c>
      <c r="L227" s="201">
        <v>0</v>
      </c>
      <c r="M227" s="201"/>
      <c r="N227" s="201">
        <f aca="true" t="shared" si="50" ref="N227:N237">ROUND(L227*K227,2)</f>
        <v>0</v>
      </c>
      <c r="O227" s="201"/>
      <c r="P227" s="201"/>
      <c r="Q227" s="201"/>
      <c r="R227" s="142"/>
      <c r="T227" s="143" t="s">
        <v>5</v>
      </c>
      <c r="U227" s="40" t="s">
        <v>37</v>
      </c>
      <c r="V227" s="144">
        <v>0.36459</v>
      </c>
      <c r="W227" s="144">
        <f aca="true" t="shared" si="51" ref="W227:W237">V227*K227</f>
        <v>21.55091</v>
      </c>
      <c r="X227" s="144">
        <v>0.00018</v>
      </c>
      <c r="Y227" s="144">
        <f aca="true" t="shared" si="52" ref="Y227:Y237">X227*K227</f>
        <v>0.01064</v>
      </c>
      <c r="Z227" s="144">
        <v>0</v>
      </c>
      <c r="AA227" s="145">
        <f aca="true" t="shared" si="53" ref="AA227:AA237">Z227*K227</f>
        <v>0</v>
      </c>
      <c r="AR227" s="18" t="s">
        <v>77</v>
      </c>
      <c r="AT227" s="18" t="s">
        <v>139</v>
      </c>
      <c r="AU227" s="18" t="s">
        <v>144</v>
      </c>
      <c r="AY227" s="18" t="s">
        <v>137</v>
      </c>
      <c r="BE227" s="146">
        <f aca="true" t="shared" si="54" ref="BE227:BE237">IF(U227="základná",N227,0)</f>
        <v>0</v>
      </c>
      <c r="BF227" s="146">
        <f aca="true" t="shared" si="55" ref="BF227:BF237">IF(U227="znížená",N227,0)</f>
        <v>0</v>
      </c>
      <c r="BG227" s="146">
        <f aca="true" t="shared" si="56" ref="BG227:BG237">IF(U227="zákl. prenesená",N227,0)</f>
        <v>0</v>
      </c>
      <c r="BH227" s="146">
        <f aca="true" t="shared" si="57" ref="BH227:BH237">IF(U227="zníž. prenesená",N227,0)</f>
        <v>0</v>
      </c>
      <c r="BI227" s="146">
        <f aca="true" t="shared" si="58" ref="BI227:BI237">IF(U227="nulová",N227,0)</f>
        <v>0</v>
      </c>
      <c r="BJ227" s="18" t="s">
        <v>144</v>
      </c>
      <c r="BK227" s="146">
        <f aca="true" t="shared" si="59" ref="BK227:BK237">ROUND(L227*K227,2)</f>
        <v>0</v>
      </c>
      <c r="BL227" s="18" t="s">
        <v>77</v>
      </c>
      <c r="BM227" s="18" t="s">
        <v>482</v>
      </c>
    </row>
    <row r="228" spans="2:65" s="1" customFormat="1" ht="38.25" customHeight="1">
      <c r="B228" s="137"/>
      <c r="C228" s="147" t="s">
        <v>483</v>
      </c>
      <c r="D228" s="147" t="s">
        <v>204</v>
      </c>
      <c r="E228" s="148" t="s">
        <v>484</v>
      </c>
      <c r="F228" s="210" t="s">
        <v>485</v>
      </c>
      <c r="G228" s="210"/>
      <c r="H228" s="210"/>
      <c r="I228" s="210"/>
      <c r="J228" s="149" t="s">
        <v>193</v>
      </c>
      <c r="K228" s="150">
        <v>7</v>
      </c>
      <c r="L228" s="211">
        <v>0</v>
      </c>
      <c r="M228" s="211"/>
      <c r="N228" s="211">
        <f t="shared" si="50"/>
        <v>0</v>
      </c>
      <c r="O228" s="201"/>
      <c r="P228" s="201"/>
      <c r="Q228" s="201"/>
      <c r="R228" s="142"/>
      <c r="T228" s="143" t="s">
        <v>5</v>
      </c>
      <c r="U228" s="40" t="s">
        <v>37</v>
      </c>
      <c r="V228" s="144">
        <v>0</v>
      </c>
      <c r="W228" s="144">
        <f t="shared" si="51"/>
        <v>0</v>
      </c>
      <c r="X228" s="144">
        <v>0.026</v>
      </c>
      <c r="Y228" s="144">
        <f t="shared" si="52"/>
        <v>0.182</v>
      </c>
      <c r="Z228" s="144">
        <v>0</v>
      </c>
      <c r="AA228" s="145">
        <f t="shared" si="53"/>
        <v>0</v>
      </c>
      <c r="AR228" s="18" t="s">
        <v>144</v>
      </c>
      <c r="AT228" s="18" t="s">
        <v>204</v>
      </c>
      <c r="AU228" s="18" t="s">
        <v>144</v>
      </c>
      <c r="AY228" s="18" t="s">
        <v>137</v>
      </c>
      <c r="BE228" s="146">
        <f t="shared" si="54"/>
        <v>0</v>
      </c>
      <c r="BF228" s="146">
        <f t="shared" si="55"/>
        <v>0</v>
      </c>
      <c r="BG228" s="146">
        <f t="shared" si="56"/>
        <v>0</v>
      </c>
      <c r="BH228" s="146">
        <f t="shared" si="57"/>
        <v>0</v>
      </c>
      <c r="BI228" s="146">
        <f t="shared" si="58"/>
        <v>0</v>
      </c>
      <c r="BJ228" s="18" t="s">
        <v>144</v>
      </c>
      <c r="BK228" s="146">
        <f t="shared" si="59"/>
        <v>0</v>
      </c>
      <c r="BL228" s="18" t="s">
        <v>77</v>
      </c>
      <c r="BM228" s="18" t="s">
        <v>486</v>
      </c>
    </row>
    <row r="229" spans="2:65" s="1" customFormat="1" ht="38.25" customHeight="1">
      <c r="B229" s="137"/>
      <c r="C229" s="147" t="s">
        <v>487</v>
      </c>
      <c r="D229" s="147" t="s">
        <v>204</v>
      </c>
      <c r="E229" s="148" t="s">
        <v>488</v>
      </c>
      <c r="F229" s="210" t="s">
        <v>489</v>
      </c>
      <c r="G229" s="210"/>
      <c r="H229" s="210"/>
      <c r="I229" s="210"/>
      <c r="J229" s="149" t="s">
        <v>193</v>
      </c>
      <c r="K229" s="150">
        <v>4</v>
      </c>
      <c r="L229" s="211">
        <v>0</v>
      </c>
      <c r="M229" s="211"/>
      <c r="N229" s="211">
        <f t="shared" si="50"/>
        <v>0</v>
      </c>
      <c r="O229" s="201"/>
      <c r="P229" s="201"/>
      <c r="Q229" s="201"/>
      <c r="R229" s="142"/>
      <c r="T229" s="143" t="s">
        <v>5</v>
      </c>
      <c r="U229" s="40" t="s">
        <v>37</v>
      </c>
      <c r="V229" s="144">
        <v>0</v>
      </c>
      <c r="W229" s="144">
        <f t="shared" si="51"/>
        <v>0</v>
      </c>
      <c r="X229" s="144">
        <v>0.054</v>
      </c>
      <c r="Y229" s="144">
        <f t="shared" si="52"/>
        <v>0.216</v>
      </c>
      <c r="Z229" s="144">
        <v>0</v>
      </c>
      <c r="AA229" s="145">
        <f t="shared" si="53"/>
        <v>0</v>
      </c>
      <c r="AR229" s="18" t="s">
        <v>144</v>
      </c>
      <c r="AT229" s="18" t="s">
        <v>204</v>
      </c>
      <c r="AU229" s="18" t="s">
        <v>144</v>
      </c>
      <c r="AY229" s="18" t="s">
        <v>137</v>
      </c>
      <c r="BE229" s="146">
        <f t="shared" si="54"/>
        <v>0</v>
      </c>
      <c r="BF229" s="146">
        <f t="shared" si="55"/>
        <v>0</v>
      </c>
      <c r="BG229" s="146">
        <f t="shared" si="56"/>
        <v>0</v>
      </c>
      <c r="BH229" s="146">
        <f t="shared" si="57"/>
        <v>0</v>
      </c>
      <c r="BI229" s="146">
        <f t="shared" si="58"/>
        <v>0</v>
      </c>
      <c r="BJ229" s="18" t="s">
        <v>144</v>
      </c>
      <c r="BK229" s="146">
        <f t="shared" si="59"/>
        <v>0</v>
      </c>
      <c r="BL229" s="18" t="s">
        <v>77</v>
      </c>
      <c r="BM229" s="18" t="s">
        <v>490</v>
      </c>
    </row>
    <row r="230" spans="2:65" s="1" customFormat="1" ht="51" customHeight="1">
      <c r="B230" s="137"/>
      <c r="C230" s="138" t="s">
        <v>491</v>
      </c>
      <c r="D230" s="138" t="s">
        <v>139</v>
      </c>
      <c r="E230" s="139" t="s">
        <v>492</v>
      </c>
      <c r="F230" s="200" t="s">
        <v>493</v>
      </c>
      <c r="G230" s="200"/>
      <c r="H230" s="200"/>
      <c r="I230" s="200"/>
      <c r="J230" s="140" t="s">
        <v>228</v>
      </c>
      <c r="K230" s="141">
        <v>14.5</v>
      </c>
      <c r="L230" s="201">
        <v>0</v>
      </c>
      <c r="M230" s="201"/>
      <c r="N230" s="201">
        <f t="shared" si="50"/>
        <v>0</v>
      </c>
      <c r="O230" s="201"/>
      <c r="P230" s="201"/>
      <c r="Q230" s="201"/>
      <c r="R230" s="142"/>
      <c r="T230" s="143" t="s">
        <v>5</v>
      </c>
      <c r="U230" s="40" t="s">
        <v>37</v>
      </c>
      <c r="V230" s="144">
        <v>0.60044</v>
      </c>
      <c r="W230" s="144">
        <f t="shared" si="51"/>
        <v>8.70638</v>
      </c>
      <c r="X230" s="144">
        <v>0.00021</v>
      </c>
      <c r="Y230" s="144">
        <f t="shared" si="52"/>
        <v>0.00305</v>
      </c>
      <c r="Z230" s="144">
        <v>0</v>
      </c>
      <c r="AA230" s="145">
        <f t="shared" si="53"/>
        <v>0</v>
      </c>
      <c r="AR230" s="18" t="s">
        <v>327</v>
      </c>
      <c r="AT230" s="18" t="s">
        <v>139</v>
      </c>
      <c r="AU230" s="18" t="s">
        <v>144</v>
      </c>
      <c r="AY230" s="18" t="s">
        <v>137</v>
      </c>
      <c r="BE230" s="146">
        <f t="shared" si="54"/>
        <v>0</v>
      </c>
      <c r="BF230" s="146">
        <f t="shared" si="55"/>
        <v>0</v>
      </c>
      <c r="BG230" s="146">
        <f t="shared" si="56"/>
        <v>0</v>
      </c>
      <c r="BH230" s="146">
        <f t="shared" si="57"/>
        <v>0</v>
      </c>
      <c r="BI230" s="146">
        <f t="shared" si="58"/>
        <v>0</v>
      </c>
      <c r="BJ230" s="18" t="s">
        <v>144</v>
      </c>
      <c r="BK230" s="146">
        <f t="shared" si="59"/>
        <v>0</v>
      </c>
      <c r="BL230" s="18" t="s">
        <v>327</v>
      </c>
      <c r="BM230" s="18" t="s">
        <v>494</v>
      </c>
    </row>
    <row r="231" spans="2:65" s="1" customFormat="1" ht="25.5" customHeight="1">
      <c r="B231" s="137"/>
      <c r="C231" s="147" t="s">
        <v>495</v>
      </c>
      <c r="D231" s="147" t="s">
        <v>204</v>
      </c>
      <c r="E231" s="148" t="s">
        <v>496</v>
      </c>
      <c r="F231" s="210" t="s">
        <v>497</v>
      </c>
      <c r="G231" s="210"/>
      <c r="H231" s="210"/>
      <c r="I231" s="210"/>
      <c r="J231" s="149" t="s">
        <v>228</v>
      </c>
      <c r="K231" s="150">
        <v>30.45</v>
      </c>
      <c r="L231" s="211">
        <v>0</v>
      </c>
      <c r="M231" s="211"/>
      <c r="N231" s="211">
        <f t="shared" si="50"/>
        <v>0</v>
      </c>
      <c r="O231" s="201"/>
      <c r="P231" s="201"/>
      <c r="Q231" s="201"/>
      <c r="R231" s="142"/>
      <c r="T231" s="143" t="s">
        <v>5</v>
      </c>
      <c r="U231" s="40" t="s">
        <v>37</v>
      </c>
      <c r="V231" s="144">
        <v>0</v>
      </c>
      <c r="W231" s="144">
        <f t="shared" si="51"/>
        <v>0</v>
      </c>
      <c r="X231" s="144">
        <v>0.0001</v>
      </c>
      <c r="Y231" s="144">
        <f t="shared" si="52"/>
        <v>0.00305</v>
      </c>
      <c r="Z231" s="144">
        <v>0</v>
      </c>
      <c r="AA231" s="145">
        <f t="shared" si="53"/>
        <v>0</v>
      </c>
      <c r="AR231" s="18" t="s">
        <v>225</v>
      </c>
      <c r="AT231" s="18" t="s">
        <v>204</v>
      </c>
      <c r="AU231" s="18" t="s">
        <v>144</v>
      </c>
      <c r="AY231" s="18" t="s">
        <v>137</v>
      </c>
      <c r="BE231" s="146">
        <f t="shared" si="54"/>
        <v>0</v>
      </c>
      <c r="BF231" s="146">
        <f t="shared" si="55"/>
        <v>0</v>
      </c>
      <c r="BG231" s="146">
        <f t="shared" si="56"/>
        <v>0</v>
      </c>
      <c r="BH231" s="146">
        <f t="shared" si="57"/>
        <v>0</v>
      </c>
      <c r="BI231" s="146">
        <f t="shared" si="58"/>
        <v>0</v>
      </c>
      <c r="BJ231" s="18" t="s">
        <v>144</v>
      </c>
      <c r="BK231" s="146">
        <f t="shared" si="59"/>
        <v>0</v>
      </c>
      <c r="BL231" s="18" t="s">
        <v>327</v>
      </c>
      <c r="BM231" s="18" t="s">
        <v>498</v>
      </c>
    </row>
    <row r="232" spans="2:65" s="1" customFormat="1" ht="25.5" customHeight="1">
      <c r="B232" s="137"/>
      <c r="C232" s="138" t="s">
        <v>499</v>
      </c>
      <c r="D232" s="138" t="s">
        <v>139</v>
      </c>
      <c r="E232" s="139" t="s">
        <v>500</v>
      </c>
      <c r="F232" s="200" t="s">
        <v>501</v>
      </c>
      <c r="G232" s="200"/>
      <c r="H232" s="200"/>
      <c r="I232" s="200"/>
      <c r="J232" s="140" t="s">
        <v>228</v>
      </c>
      <c r="K232" s="141">
        <v>14.5</v>
      </c>
      <c r="L232" s="201">
        <v>0</v>
      </c>
      <c r="M232" s="201"/>
      <c r="N232" s="201">
        <f t="shared" si="50"/>
        <v>0</v>
      </c>
      <c r="O232" s="201"/>
      <c r="P232" s="201"/>
      <c r="Q232" s="201"/>
      <c r="R232" s="142"/>
      <c r="T232" s="143" t="s">
        <v>5</v>
      </c>
      <c r="U232" s="40" t="s">
        <v>37</v>
      </c>
      <c r="V232" s="144">
        <v>0.2804</v>
      </c>
      <c r="W232" s="144">
        <f t="shared" si="51"/>
        <v>4.0658</v>
      </c>
      <c r="X232" s="144">
        <v>0.00042</v>
      </c>
      <c r="Y232" s="144">
        <f t="shared" si="52"/>
        <v>0.00609</v>
      </c>
      <c r="Z232" s="144">
        <v>0</v>
      </c>
      <c r="AA232" s="145">
        <f t="shared" si="53"/>
        <v>0</v>
      </c>
      <c r="AR232" s="18" t="s">
        <v>327</v>
      </c>
      <c r="AT232" s="18" t="s">
        <v>139</v>
      </c>
      <c r="AU232" s="18" t="s">
        <v>144</v>
      </c>
      <c r="AY232" s="18" t="s">
        <v>137</v>
      </c>
      <c r="BE232" s="146">
        <f t="shared" si="54"/>
        <v>0</v>
      </c>
      <c r="BF232" s="146">
        <f t="shared" si="55"/>
        <v>0</v>
      </c>
      <c r="BG232" s="146">
        <f t="shared" si="56"/>
        <v>0</v>
      </c>
      <c r="BH232" s="146">
        <f t="shared" si="57"/>
        <v>0</v>
      </c>
      <c r="BI232" s="146">
        <f t="shared" si="58"/>
        <v>0</v>
      </c>
      <c r="BJ232" s="18" t="s">
        <v>144</v>
      </c>
      <c r="BK232" s="146">
        <f t="shared" si="59"/>
        <v>0</v>
      </c>
      <c r="BL232" s="18" t="s">
        <v>327</v>
      </c>
      <c r="BM232" s="18" t="s">
        <v>502</v>
      </c>
    </row>
    <row r="233" spans="2:65" s="1" customFormat="1" ht="38.25" customHeight="1">
      <c r="B233" s="137"/>
      <c r="C233" s="138" t="s">
        <v>503</v>
      </c>
      <c r="D233" s="138" t="s">
        <v>139</v>
      </c>
      <c r="E233" s="139" t="s">
        <v>504</v>
      </c>
      <c r="F233" s="200" t="s">
        <v>505</v>
      </c>
      <c r="G233" s="200"/>
      <c r="H233" s="200"/>
      <c r="I233" s="200"/>
      <c r="J233" s="140" t="s">
        <v>193</v>
      </c>
      <c r="K233" s="141">
        <v>12</v>
      </c>
      <c r="L233" s="201">
        <v>0</v>
      </c>
      <c r="M233" s="201"/>
      <c r="N233" s="201">
        <f t="shared" si="50"/>
        <v>0</v>
      </c>
      <c r="O233" s="201"/>
      <c r="P233" s="201"/>
      <c r="Q233" s="201"/>
      <c r="R233" s="142"/>
      <c r="T233" s="143" t="s">
        <v>5</v>
      </c>
      <c r="U233" s="40" t="s">
        <v>37</v>
      </c>
      <c r="V233" s="144">
        <v>1.22501</v>
      </c>
      <c r="W233" s="144">
        <f t="shared" si="51"/>
        <v>14.70012</v>
      </c>
      <c r="X233" s="144">
        <v>0</v>
      </c>
      <c r="Y233" s="144">
        <f t="shared" si="52"/>
        <v>0</v>
      </c>
      <c r="Z233" s="144">
        <v>0</v>
      </c>
      <c r="AA233" s="145">
        <f t="shared" si="53"/>
        <v>0</v>
      </c>
      <c r="AR233" s="18" t="s">
        <v>77</v>
      </c>
      <c r="AT233" s="18" t="s">
        <v>139</v>
      </c>
      <c r="AU233" s="18" t="s">
        <v>144</v>
      </c>
      <c r="AY233" s="18" t="s">
        <v>137</v>
      </c>
      <c r="BE233" s="146">
        <f t="shared" si="54"/>
        <v>0</v>
      </c>
      <c r="BF233" s="146">
        <f t="shared" si="55"/>
        <v>0</v>
      </c>
      <c r="BG233" s="146">
        <f t="shared" si="56"/>
        <v>0</v>
      </c>
      <c r="BH233" s="146">
        <f t="shared" si="57"/>
        <v>0</v>
      </c>
      <c r="BI233" s="146">
        <f t="shared" si="58"/>
        <v>0</v>
      </c>
      <c r="BJ233" s="18" t="s">
        <v>144</v>
      </c>
      <c r="BK233" s="146">
        <f t="shared" si="59"/>
        <v>0</v>
      </c>
      <c r="BL233" s="18" t="s">
        <v>77</v>
      </c>
      <c r="BM233" s="18" t="s">
        <v>506</v>
      </c>
    </row>
    <row r="234" spans="2:65" s="1" customFormat="1" ht="25.5" customHeight="1">
      <c r="B234" s="137"/>
      <c r="C234" s="147" t="s">
        <v>507</v>
      </c>
      <c r="D234" s="147" t="s">
        <v>204</v>
      </c>
      <c r="E234" s="148" t="s">
        <v>508</v>
      </c>
      <c r="F234" s="210" t="s">
        <v>509</v>
      </c>
      <c r="G234" s="210"/>
      <c r="H234" s="210"/>
      <c r="I234" s="210"/>
      <c r="J234" s="149" t="s">
        <v>193</v>
      </c>
      <c r="K234" s="150">
        <v>12</v>
      </c>
      <c r="L234" s="211">
        <v>0</v>
      </c>
      <c r="M234" s="211"/>
      <c r="N234" s="211">
        <f t="shared" si="50"/>
        <v>0</v>
      </c>
      <c r="O234" s="201"/>
      <c r="P234" s="201"/>
      <c r="Q234" s="201"/>
      <c r="R234" s="142"/>
      <c r="T234" s="143" t="s">
        <v>5</v>
      </c>
      <c r="U234" s="40" t="s">
        <v>37</v>
      </c>
      <c r="V234" s="144">
        <v>0</v>
      </c>
      <c r="W234" s="144">
        <f t="shared" si="51"/>
        <v>0</v>
      </c>
      <c r="X234" s="144">
        <v>0.001</v>
      </c>
      <c r="Y234" s="144">
        <f t="shared" si="52"/>
        <v>0.012</v>
      </c>
      <c r="Z234" s="144">
        <v>0</v>
      </c>
      <c r="AA234" s="145">
        <f t="shared" si="53"/>
        <v>0</v>
      </c>
      <c r="AR234" s="18" t="s">
        <v>144</v>
      </c>
      <c r="AT234" s="18" t="s">
        <v>204</v>
      </c>
      <c r="AU234" s="18" t="s">
        <v>144</v>
      </c>
      <c r="AY234" s="18" t="s">
        <v>137</v>
      </c>
      <c r="BE234" s="146">
        <f t="shared" si="54"/>
        <v>0</v>
      </c>
      <c r="BF234" s="146">
        <f t="shared" si="55"/>
        <v>0</v>
      </c>
      <c r="BG234" s="146">
        <f t="shared" si="56"/>
        <v>0</v>
      </c>
      <c r="BH234" s="146">
        <f t="shared" si="57"/>
        <v>0</v>
      </c>
      <c r="BI234" s="146">
        <f t="shared" si="58"/>
        <v>0</v>
      </c>
      <c r="BJ234" s="18" t="s">
        <v>144</v>
      </c>
      <c r="BK234" s="146">
        <f t="shared" si="59"/>
        <v>0</v>
      </c>
      <c r="BL234" s="18" t="s">
        <v>77</v>
      </c>
      <c r="BM234" s="18" t="s">
        <v>510</v>
      </c>
    </row>
    <row r="235" spans="2:65" s="1" customFormat="1" ht="38.25" customHeight="1">
      <c r="B235" s="137"/>
      <c r="C235" s="147" t="s">
        <v>511</v>
      </c>
      <c r="D235" s="147" t="s">
        <v>204</v>
      </c>
      <c r="E235" s="148" t="s">
        <v>512</v>
      </c>
      <c r="F235" s="210" t="s">
        <v>513</v>
      </c>
      <c r="G235" s="210"/>
      <c r="H235" s="210"/>
      <c r="I235" s="210"/>
      <c r="J235" s="149" t="s">
        <v>193</v>
      </c>
      <c r="K235" s="150">
        <v>12</v>
      </c>
      <c r="L235" s="211">
        <v>0</v>
      </c>
      <c r="M235" s="211"/>
      <c r="N235" s="211">
        <f t="shared" si="50"/>
        <v>0</v>
      </c>
      <c r="O235" s="201"/>
      <c r="P235" s="201"/>
      <c r="Q235" s="201"/>
      <c r="R235" s="142"/>
      <c r="T235" s="143" t="s">
        <v>5</v>
      </c>
      <c r="U235" s="40" t="s">
        <v>37</v>
      </c>
      <c r="V235" s="144">
        <v>0</v>
      </c>
      <c r="W235" s="144">
        <f t="shared" si="51"/>
        <v>0</v>
      </c>
      <c r="X235" s="144">
        <v>0.025</v>
      </c>
      <c r="Y235" s="144">
        <f t="shared" si="52"/>
        <v>0.3</v>
      </c>
      <c r="Z235" s="144">
        <v>0</v>
      </c>
      <c r="AA235" s="145">
        <f t="shared" si="53"/>
        <v>0</v>
      </c>
      <c r="AR235" s="18" t="s">
        <v>144</v>
      </c>
      <c r="AT235" s="18" t="s">
        <v>204</v>
      </c>
      <c r="AU235" s="18" t="s">
        <v>144</v>
      </c>
      <c r="AY235" s="18" t="s">
        <v>137</v>
      </c>
      <c r="BE235" s="146">
        <f t="shared" si="54"/>
        <v>0</v>
      </c>
      <c r="BF235" s="146">
        <f t="shared" si="55"/>
        <v>0</v>
      </c>
      <c r="BG235" s="146">
        <f t="shared" si="56"/>
        <v>0</v>
      </c>
      <c r="BH235" s="146">
        <f t="shared" si="57"/>
        <v>0</v>
      </c>
      <c r="BI235" s="146">
        <f t="shared" si="58"/>
        <v>0</v>
      </c>
      <c r="BJ235" s="18" t="s">
        <v>144</v>
      </c>
      <c r="BK235" s="146">
        <f t="shared" si="59"/>
        <v>0</v>
      </c>
      <c r="BL235" s="18" t="s">
        <v>77</v>
      </c>
      <c r="BM235" s="18" t="s">
        <v>514</v>
      </c>
    </row>
    <row r="236" spans="2:65" s="1" customFormat="1" ht="25.5" customHeight="1">
      <c r="B236" s="137"/>
      <c r="C236" s="138" t="s">
        <v>515</v>
      </c>
      <c r="D236" s="138" t="s">
        <v>139</v>
      </c>
      <c r="E236" s="139" t="s">
        <v>516</v>
      </c>
      <c r="F236" s="200" t="s">
        <v>517</v>
      </c>
      <c r="G236" s="200"/>
      <c r="H236" s="200"/>
      <c r="I236" s="200"/>
      <c r="J236" s="140" t="s">
        <v>193</v>
      </c>
      <c r="K236" s="141">
        <v>8</v>
      </c>
      <c r="L236" s="201">
        <v>0</v>
      </c>
      <c r="M236" s="201"/>
      <c r="N236" s="201">
        <f t="shared" si="50"/>
        <v>0</v>
      </c>
      <c r="O236" s="201"/>
      <c r="P236" s="201"/>
      <c r="Q236" s="201"/>
      <c r="R236" s="142"/>
      <c r="T236" s="143" t="s">
        <v>5</v>
      </c>
      <c r="U236" s="40" t="s">
        <v>37</v>
      </c>
      <c r="V236" s="144">
        <v>0.33869</v>
      </c>
      <c r="W236" s="144">
        <f t="shared" si="51"/>
        <v>2.70952</v>
      </c>
      <c r="X236" s="144">
        <v>0.00025</v>
      </c>
      <c r="Y236" s="144">
        <f t="shared" si="52"/>
        <v>0.002</v>
      </c>
      <c r="Z236" s="144">
        <v>0</v>
      </c>
      <c r="AA236" s="145">
        <f t="shared" si="53"/>
        <v>0</v>
      </c>
      <c r="AR236" s="18" t="s">
        <v>77</v>
      </c>
      <c r="AT236" s="18" t="s">
        <v>139</v>
      </c>
      <c r="AU236" s="18" t="s">
        <v>144</v>
      </c>
      <c r="AY236" s="18" t="s">
        <v>137</v>
      </c>
      <c r="BE236" s="146">
        <f t="shared" si="54"/>
        <v>0</v>
      </c>
      <c r="BF236" s="146">
        <f t="shared" si="55"/>
        <v>0</v>
      </c>
      <c r="BG236" s="146">
        <f t="shared" si="56"/>
        <v>0</v>
      </c>
      <c r="BH236" s="146">
        <f t="shared" si="57"/>
        <v>0</v>
      </c>
      <c r="BI236" s="146">
        <f t="shared" si="58"/>
        <v>0</v>
      </c>
      <c r="BJ236" s="18" t="s">
        <v>144</v>
      </c>
      <c r="BK236" s="146">
        <f t="shared" si="59"/>
        <v>0</v>
      </c>
      <c r="BL236" s="18" t="s">
        <v>77</v>
      </c>
      <c r="BM236" s="18" t="s">
        <v>518</v>
      </c>
    </row>
    <row r="237" spans="2:65" s="1" customFormat="1" ht="38.25" customHeight="1">
      <c r="B237" s="137"/>
      <c r="C237" s="147" t="s">
        <v>519</v>
      </c>
      <c r="D237" s="147" t="s">
        <v>204</v>
      </c>
      <c r="E237" s="148" t="s">
        <v>520</v>
      </c>
      <c r="F237" s="210" t="s">
        <v>521</v>
      </c>
      <c r="G237" s="210"/>
      <c r="H237" s="210"/>
      <c r="I237" s="210"/>
      <c r="J237" s="149" t="s">
        <v>228</v>
      </c>
      <c r="K237" s="150">
        <v>8.5</v>
      </c>
      <c r="L237" s="211">
        <v>0</v>
      </c>
      <c r="M237" s="211"/>
      <c r="N237" s="211">
        <f t="shared" si="50"/>
        <v>0</v>
      </c>
      <c r="O237" s="201"/>
      <c r="P237" s="201"/>
      <c r="Q237" s="201"/>
      <c r="R237" s="142"/>
      <c r="T237" s="143" t="s">
        <v>5</v>
      </c>
      <c r="U237" s="40" t="s">
        <v>37</v>
      </c>
      <c r="V237" s="144">
        <v>0</v>
      </c>
      <c r="W237" s="144">
        <f t="shared" si="51"/>
        <v>0</v>
      </c>
      <c r="X237" s="144">
        <v>0.00114</v>
      </c>
      <c r="Y237" s="144">
        <f t="shared" si="52"/>
        <v>0.00969</v>
      </c>
      <c r="Z237" s="144">
        <v>0</v>
      </c>
      <c r="AA237" s="145">
        <f t="shared" si="53"/>
        <v>0</v>
      </c>
      <c r="AR237" s="18" t="s">
        <v>144</v>
      </c>
      <c r="AT237" s="18" t="s">
        <v>204</v>
      </c>
      <c r="AU237" s="18" t="s">
        <v>144</v>
      </c>
      <c r="AY237" s="18" t="s">
        <v>137</v>
      </c>
      <c r="BE237" s="146">
        <f t="shared" si="54"/>
        <v>0</v>
      </c>
      <c r="BF237" s="146">
        <f t="shared" si="55"/>
        <v>0</v>
      </c>
      <c r="BG237" s="146">
        <f t="shared" si="56"/>
        <v>0</v>
      </c>
      <c r="BH237" s="146">
        <f t="shared" si="57"/>
        <v>0</v>
      </c>
      <c r="BI237" s="146">
        <f t="shared" si="58"/>
        <v>0</v>
      </c>
      <c r="BJ237" s="18" t="s">
        <v>144</v>
      </c>
      <c r="BK237" s="146">
        <f t="shared" si="59"/>
        <v>0</v>
      </c>
      <c r="BL237" s="18" t="s">
        <v>77</v>
      </c>
      <c r="BM237" s="18" t="s">
        <v>522</v>
      </c>
    </row>
    <row r="238" spans="2:63" s="9" customFormat="1" ht="29.25" customHeight="1">
      <c r="B238" s="126"/>
      <c r="C238" s="127"/>
      <c r="D238" s="136" t="s">
        <v>118</v>
      </c>
      <c r="E238" s="136"/>
      <c r="F238" s="136"/>
      <c r="G238" s="136"/>
      <c r="H238" s="136"/>
      <c r="I238" s="136"/>
      <c r="J238" s="136"/>
      <c r="K238" s="136"/>
      <c r="L238" s="136"/>
      <c r="M238" s="136"/>
      <c r="N238" s="198">
        <f>BK238</f>
        <v>0</v>
      </c>
      <c r="O238" s="199"/>
      <c r="P238" s="199"/>
      <c r="Q238" s="199"/>
      <c r="R238" s="129"/>
      <c r="T238" s="130"/>
      <c r="U238" s="127"/>
      <c r="V238" s="127"/>
      <c r="W238" s="131">
        <f>SUM(W239:W247)</f>
        <v>118.52631</v>
      </c>
      <c r="X238" s="127"/>
      <c r="Y238" s="131">
        <f>SUM(Y239:Y247)</f>
        <v>0.37</v>
      </c>
      <c r="Z238" s="127"/>
      <c r="AA238" s="132">
        <f>SUM(AA239:AA247)</f>
        <v>0</v>
      </c>
      <c r="AR238" s="133" t="s">
        <v>144</v>
      </c>
      <c r="AT238" s="134" t="s">
        <v>69</v>
      </c>
      <c r="AU238" s="134" t="s">
        <v>77</v>
      </c>
      <c r="AY238" s="133" t="s">
        <v>137</v>
      </c>
      <c r="BK238" s="135">
        <f>SUM(BK239:BK247)</f>
        <v>0</v>
      </c>
    </row>
    <row r="239" spans="2:65" s="1" customFormat="1" ht="38.25" customHeight="1">
      <c r="B239" s="137"/>
      <c r="C239" s="138" t="s">
        <v>523</v>
      </c>
      <c r="D239" s="138" t="s">
        <v>139</v>
      </c>
      <c r="E239" s="139" t="s">
        <v>524</v>
      </c>
      <c r="F239" s="200" t="s">
        <v>525</v>
      </c>
      <c r="G239" s="200"/>
      <c r="H239" s="200"/>
      <c r="I239" s="200"/>
      <c r="J239" s="140" t="s">
        <v>193</v>
      </c>
      <c r="K239" s="141">
        <v>2</v>
      </c>
      <c r="L239" s="201">
        <v>0</v>
      </c>
      <c r="M239" s="201"/>
      <c r="N239" s="201">
        <f aca="true" t="shared" si="60" ref="N239:N247">ROUND(L239*K239,2)</f>
        <v>0</v>
      </c>
      <c r="O239" s="201"/>
      <c r="P239" s="201"/>
      <c r="Q239" s="201"/>
      <c r="R239" s="142"/>
      <c r="T239" s="143" t="s">
        <v>5</v>
      </c>
      <c r="U239" s="40" t="s">
        <v>37</v>
      </c>
      <c r="V239" s="144">
        <v>2.37</v>
      </c>
      <c r="W239" s="144">
        <f aca="true" t="shared" si="61" ref="W239:W247">V239*K239</f>
        <v>4.74</v>
      </c>
      <c r="X239" s="144">
        <v>0</v>
      </c>
      <c r="Y239" s="144">
        <f aca="true" t="shared" si="62" ref="Y239:Y247">X239*K239</f>
        <v>0</v>
      </c>
      <c r="Z239" s="144">
        <v>0</v>
      </c>
      <c r="AA239" s="145">
        <f aca="true" t="shared" si="63" ref="AA239:AA247">Z239*K239</f>
        <v>0</v>
      </c>
      <c r="AR239" s="18" t="s">
        <v>327</v>
      </c>
      <c r="AT239" s="18" t="s">
        <v>139</v>
      </c>
      <c r="AU239" s="18" t="s">
        <v>144</v>
      </c>
      <c r="AY239" s="18" t="s">
        <v>137</v>
      </c>
      <c r="BE239" s="146">
        <f aca="true" t="shared" si="64" ref="BE239:BE247">IF(U239="základná",N239,0)</f>
        <v>0</v>
      </c>
      <c r="BF239" s="146">
        <f aca="true" t="shared" si="65" ref="BF239:BF247">IF(U239="znížená",N239,0)</f>
        <v>0</v>
      </c>
      <c r="BG239" s="146">
        <f aca="true" t="shared" si="66" ref="BG239:BG247">IF(U239="zákl. prenesená",N239,0)</f>
        <v>0</v>
      </c>
      <c r="BH239" s="146">
        <f aca="true" t="shared" si="67" ref="BH239:BH247">IF(U239="zníž. prenesená",N239,0)</f>
        <v>0</v>
      </c>
      <c r="BI239" s="146">
        <f aca="true" t="shared" si="68" ref="BI239:BI247">IF(U239="nulová",N239,0)</f>
        <v>0</v>
      </c>
      <c r="BJ239" s="18" t="s">
        <v>144</v>
      </c>
      <c r="BK239" s="146">
        <f aca="true" t="shared" si="69" ref="BK239:BK247">ROUND(L239*K239,2)</f>
        <v>0</v>
      </c>
      <c r="BL239" s="18" t="s">
        <v>327</v>
      </c>
      <c r="BM239" s="18" t="s">
        <v>526</v>
      </c>
    </row>
    <row r="240" spans="2:65" s="1" customFormat="1" ht="16.5" customHeight="1">
      <c r="B240" s="137"/>
      <c r="C240" s="147" t="s">
        <v>527</v>
      </c>
      <c r="D240" s="147" t="s">
        <v>204</v>
      </c>
      <c r="E240" s="148" t="s">
        <v>528</v>
      </c>
      <c r="F240" s="210" t="s">
        <v>529</v>
      </c>
      <c r="G240" s="210"/>
      <c r="H240" s="210"/>
      <c r="I240" s="210"/>
      <c r="J240" s="149" t="s">
        <v>193</v>
      </c>
      <c r="K240" s="150">
        <v>2</v>
      </c>
      <c r="L240" s="211">
        <v>0</v>
      </c>
      <c r="M240" s="211"/>
      <c r="N240" s="211">
        <f t="shared" si="60"/>
        <v>0</v>
      </c>
      <c r="O240" s="201"/>
      <c r="P240" s="201"/>
      <c r="Q240" s="201"/>
      <c r="R240" s="142"/>
      <c r="T240" s="143" t="s">
        <v>5</v>
      </c>
      <c r="U240" s="40" t="s">
        <v>37</v>
      </c>
      <c r="V240" s="144">
        <v>0</v>
      </c>
      <c r="W240" s="144">
        <f t="shared" si="61"/>
        <v>0</v>
      </c>
      <c r="X240" s="144">
        <v>0.134</v>
      </c>
      <c r="Y240" s="144">
        <f t="shared" si="62"/>
        <v>0.268</v>
      </c>
      <c r="Z240" s="144">
        <v>0</v>
      </c>
      <c r="AA240" s="145">
        <f t="shared" si="63"/>
        <v>0</v>
      </c>
      <c r="AR240" s="18" t="s">
        <v>225</v>
      </c>
      <c r="AT240" s="18" t="s">
        <v>204</v>
      </c>
      <c r="AU240" s="18" t="s">
        <v>144</v>
      </c>
      <c r="AY240" s="18" t="s">
        <v>137</v>
      </c>
      <c r="BE240" s="146">
        <f t="shared" si="64"/>
        <v>0</v>
      </c>
      <c r="BF240" s="146">
        <f t="shared" si="65"/>
        <v>0</v>
      </c>
      <c r="BG240" s="146">
        <f t="shared" si="66"/>
        <v>0</v>
      </c>
      <c r="BH240" s="146">
        <f t="shared" si="67"/>
        <v>0</v>
      </c>
      <c r="BI240" s="146">
        <f t="shared" si="68"/>
        <v>0</v>
      </c>
      <c r="BJ240" s="18" t="s">
        <v>144</v>
      </c>
      <c r="BK240" s="146">
        <f t="shared" si="69"/>
        <v>0</v>
      </c>
      <c r="BL240" s="18" t="s">
        <v>327</v>
      </c>
      <c r="BM240" s="18" t="s">
        <v>530</v>
      </c>
    </row>
    <row r="241" spans="2:65" s="1" customFormat="1" ht="38.25" customHeight="1">
      <c r="B241" s="137"/>
      <c r="C241" s="147" t="s">
        <v>531</v>
      </c>
      <c r="D241" s="147" t="s">
        <v>204</v>
      </c>
      <c r="E241" s="148" t="s">
        <v>532</v>
      </c>
      <c r="F241" s="210" t="s">
        <v>533</v>
      </c>
      <c r="G241" s="210"/>
      <c r="H241" s="210"/>
      <c r="I241" s="210"/>
      <c r="J241" s="149" t="s">
        <v>193</v>
      </c>
      <c r="K241" s="150">
        <v>2</v>
      </c>
      <c r="L241" s="211">
        <v>0</v>
      </c>
      <c r="M241" s="211"/>
      <c r="N241" s="211">
        <f t="shared" si="60"/>
        <v>0</v>
      </c>
      <c r="O241" s="201"/>
      <c r="P241" s="201"/>
      <c r="Q241" s="201"/>
      <c r="R241" s="142"/>
      <c r="T241" s="143" t="s">
        <v>5</v>
      </c>
      <c r="U241" s="40" t="s">
        <v>37</v>
      </c>
      <c r="V241" s="144">
        <v>0</v>
      </c>
      <c r="W241" s="144">
        <f t="shared" si="61"/>
        <v>0</v>
      </c>
      <c r="X241" s="144">
        <v>0.05</v>
      </c>
      <c r="Y241" s="144">
        <f t="shared" si="62"/>
        <v>0.1</v>
      </c>
      <c r="Z241" s="144">
        <v>0</v>
      </c>
      <c r="AA241" s="145">
        <f t="shared" si="63"/>
        <v>0</v>
      </c>
      <c r="AR241" s="18" t="s">
        <v>225</v>
      </c>
      <c r="AT241" s="18" t="s">
        <v>204</v>
      </c>
      <c r="AU241" s="18" t="s">
        <v>144</v>
      </c>
      <c r="AY241" s="18" t="s">
        <v>137</v>
      </c>
      <c r="BE241" s="146">
        <f t="shared" si="64"/>
        <v>0</v>
      </c>
      <c r="BF241" s="146">
        <f t="shared" si="65"/>
        <v>0</v>
      </c>
      <c r="BG241" s="146">
        <f t="shared" si="66"/>
        <v>0</v>
      </c>
      <c r="BH241" s="146">
        <f t="shared" si="67"/>
        <v>0</v>
      </c>
      <c r="BI241" s="146">
        <f t="shared" si="68"/>
        <v>0</v>
      </c>
      <c r="BJ241" s="18" t="s">
        <v>144</v>
      </c>
      <c r="BK241" s="146">
        <f t="shared" si="69"/>
        <v>0</v>
      </c>
      <c r="BL241" s="18" t="s">
        <v>327</v>
      </c>
      <c r="BM241" s="18" t="s">
        <v>534</v>
      </c>
    </row>
    <row r="242" spans="2:65" s="1" customFormat="1" ht="38.25" customHeight="1">
      <c r="B242" s="137"/>
      <c r="C242" s="138" t="s">
        <v>535</v>
      </c>
      <c r="D242" s="138" t="s">
        <v>139</v>
      </c>
      <c r="E242" s="139" t="s">
        <v>536</v>
      </c>
      <c r="F242" s="200" t="s">
        <v>537</v>
      </c>
      <c r="G242" s="200"/>
      <c r="H242" s="200"/>
      <c r="I242" s="200"/>
      <c r="J242" s="140" t="s">
        <v>193</v>
      </c>
      <c r="K242" s="141">
        <v>1</v>
      </c>
      <c r="L242" s="201">
        <v>0</v>
      </c>
      <c r="M242" s="201"/>
      <c r="N242" s="201">
        <f t="shared" si="60"/>
        <v>0</v>
      </c>
      <c r="O242" s="201"/>
      <c r="P242" s="201"/>
      <c r="Q242" s="201"/>
      <c r="R242" s="142"/>
      <c r="T242" s="143" t="s">
        <v>5</v>
      </c>
      <c r="U242" s="40" t="s">
        <v>37</v>
      </c>
      <c r="V242" s="144">
        <v>4.49265</v>
      </c>
      <c r="W242" s="144">
        <f t="shared" si="61"/>
        <v>4.49265</v>
      </c>
      <c r="X242" s="144">
        <v>0</v>
      </c>
      <c r="Y242" s="144">
        <f t="shared" si="62"/>
        <v>0</v>
      </c>
      <c r="Z242" s="144">
        <v>0</v>
      </c>
      <c r="AA242" s="145">
        <f t="shared" si="63"/>
        <v>0</v>
      </c>
      <c r="AR242" s="18" t="s">
        <v>327</v>
      </c>
      <c r="AT242" s="18" t="s">
        <v>139</v>
      </c>
      <c r="AU242" s="18" t="s">
        <v>144</v>
      </c>
      <c r="AY242" s="18" t="s">
        <v>137</v>
      </c>
      <c r="BE242" s="146">
        <f t="shared" si="64"/>
        <v>0</v>
      </c>
      <c r="BF242" s="146">
        <f t="shared" si="65"/>
        <v>0</v>
      </c>
      <c r="BG242" s="146">
        <f t="shared" si="66"/>
        <v>0</v>
      </c>
      <c r="BH242" s="146">
        <f t="shared" si="67"/>
        <v>0</v>
      </c>
      <c r="BI242" s="146">
        <f t="shared" si="68"/>
        <v>0</v>
      </c>
      <c r="BJ242" s="18" t="s">
        <v>144</v>
      </c>
      <c r="BK242" s="146">
        <f t="shared" si="69"/>
        <v>0</v>
      </c>
      <c r="BL242" s="18" t="s">
        <v>327</v>
      </c>
      <c r="BM242" s="18" t="s">
        <v>538</v>
      </c>
    </row>
    <row r="243" spans="2:65" s="1" customFormat="1" ht="25.5" customHeight="1">
      <c r="B243" s="137"/>
      <c r="C243" s="147" t="s">
        <v>539</v>
      </c>
      <c r="D243" s="147" t="s">
        <v>204</v>
      </c>
      <c r="E243" s="148" t="s">
        <v>508</v>
      </c>
      <c r="F243" s="210" t="s">
        <v>509</v>
      </c>
      <c r="G243" s="210"/>
      <c r="H243" s="210"/>
      <c r="I243" s="210"/>
      <c r="J243" s="149" t="s">
        <v>193</v>
      </c>
      <c r="K243" s="150">
        <v>1</v>
      </c>
      <c r="L243" s="211">
        <v>0</v>
      </c>
      <c r="M243" s="211"/>
      <c r="N243" s="211">
        <f t="shared" si="60"/>
        <v>0</v>
      </c>
      <c r="O243" s="201"/>
      <c r="P243" s="201"/>
      <c r="Q243" s="201"/>
      <c r="R243" s="142"/>
      <c r="T243" s="143" t="s">
        <v>5</v>
      </c>
      <c r="U243" s="40" t="s">
        <v>37</v>
      </c>
      <c r="V243" s="144">
        <v>0</v>
      </c>
      <c r="W243" s="144">
        <f t="shared" si="61"/>
        <v>0</v>
      </c>
      <c r="X243" s="144">
        <v>0.001</v>
      </c>
      <c r="Y243" s="144">
        <f t="shared" si="62"/>
        <v>0.001</v>
      </c>
      <c r="Z243" s="144">
        <v>0</v>
      </c>
      <c r="AA243" s="145">
        <f t="shared" si="63"/>
        <v>0</v>
      </c>
      <c r="AR243" s="18" t="s">
        <v>225</v>
      </c>
      <c r="AT243" s="18" t="s">
        <v>204</v>
      </c>
      <c r="AU243" s="18" t="s">
        <v>144</v>
      </c>
      <c r="AY243" s="18" t="s">
        <v>137</v>
      </c>
      <c r="BE243" s="146">
        <f t="shared" si="64"/>
        <v>0</v>
      </c>
      <c r="BF243" s="146">
        <f t="shared" si="65"/>
        <v>0</v>
      </c>
      <c r="BG243" s="146">
        <f t="shared" si="66"/>
        <v>0</v>
      </c>
      <c r="BH243" s="146">
        <f t="shared" si="67"/>
        <v>0</v>
      </c>
      <c r="BI243" s="146">
        <f t="shared" si="68"/>
        <v>0</v>
      </c>
      <c r="BJ243" s="18" t="s">
        <v>144</v>
      </c>
      <c r="BK243" s="146">
        <f t="shared" si="69"/>
        <v>0</v>
      </c>
      <c r="BL243" s="18" t="s">
        <v>327</v>
      </c>
      <c r="BM243" s="18" t="s">
        <v>540</v>
      </c>
    </row>
    <row r="244" spans="2:65" s="1" customFormat="1" ht="38.25" customHeight="1">
      <c r="B244" s="137"/>
      <c r="C244" s="138" t="s">
        <v>541</v>
      </c>
      <c r="D244" s="138" t="s">
        <v>139</v>
      </c>
      <c r="E244" s="139" t="s">
        <v>536</v>
      </c>
      <c r="F244" s="200" t="s">
        <v>537</v>
      </c>
      <c r="G244" s="200"/>
      <c r="H244" s="200"/>
      <c r="I244" s="200"/>
      <c r="J244" s="140" t="s">
        <v>193</v>
      </c>
      <c r="K244" s="141">
        <v>1</v>
      </c>
      <c r="L244" s="201">
        <v>0</v>
      </c>
      <c r="M244" s="201"/>
      <c r="N244" s="201">
        <f t="shared" si="60"/>
        <v>0</v>
      </c>
      <c r="O244" s="201"/>
      <c r="P244" s="201"/>
      <c r="Q244" s="201"/>
      <c r="R244" s="142"/>
      <c r="T244" s="143" t="s">
        <v>5</v>
      </c>
      <c r="U244" s="40" t="s">
        <v>37</v>
      </c>
      <c r="V244" s="144">
        <v>4.49265</v>
      </c>
      <c r="W244" s="144">
        <f t="shared" si="61"/>
        <v>4.49265</v>
      </c>
      <c r="X244" s="144">
        <v>0</v>
      </c>
      <c r="Y244" s="144">
        <f t="shared" si="62"/>
        <v>0</v>
      </c>
      <c r="Z244" s="144">
        <v>0</v>
      </c>
      <c r="AA244" s="145">
        <f t="shared" si="63"/>
        <v>0</v>
      </c>
      <c r="AR244" s="18" t="s">
        <v>327</v>
      </c>
      <c r="AT244" s="18" t="s">
        <v>139</v>
      </c>
      <c r="AU244" s="18" t="s">
        <v>144</v>
      </c>
      <c r="AY244" s="18" t="s">
        <v>137</v>
      </c>
      <c r="BE244" s="146">
        <f t="shared" si="64"/>
        <v>0</v>
      </c>
      <c r="BF244" s="146">
        <f t="shared" si="65"/>
        <v>0</v>
      </c>
      <c r="BG244" s="146">
        <f t="shared" si="66"/>
        <v>0</v>
      </c>
      <c r="BH244" s="146">
        <f t="shared" si="67"/>
        <v>0</v>
      </c>
      <c r="BI244" s="146">
        <f t="shared" si="68"/>
        <v>0</v>
      </c>
      <c r="BJ244" s="18" t="s">
        <v>144</v>
      </c>
      <c r="BK244" s="146">
        <f t="shared" si="69"/>
        <v>0</v>
      </c>
      <c r="BL244" s="18" t="s">
        <v>327</v>
      </c>
      <c r="BM244" s="18" t="s">
        <v>542</v>
      </c>
    </row>
    <row r="245" spans="2:65" s="1" customFormat="1" ht="25.5" customHeight="1">
      <c r="B245" s="137"/>
      <c r="C245" s="138" t="s">
        <v>543</v>
      </c>
      <c r="D245" s="138" t="s">
        <v>139</v>
      </c>
      <c r="E245" s="139" t="s">
        <v>544</v>
      </c>
      <c r="F245" s="200" t="s">
        <v>545</v>
      </c>
      <c r="G245" s="200"/>
      <c r="H245" s="200"/>
      <c r="I245" s="200"/>
      <c r="J245" s="140" t="s">
        <v>193</v>
      </c>
      <c r="K245" s="141">
        <v>1</v>
      </c>
      <c r="L245" s="201">
        <v>0</v>
      </c>
      <c r="M245" s="201"/>
      <c r="N245" s="201">
        <f t="shared" si="60"/>
        <v>0</v>
      </c>
      <c r="O245" s="201"/>
      <c r="P245" s="201"/>
      <c r="Q245" s="201"/>
      <c r="R245" s="142"/>
      <c r="T245" s="143" t="s">
        <v>5</v>
      </c>
      <c r="U245" s="40" t="s">
        <v>37</v>
      </c>
      <c r="V245" s="144">
        <v>3.28</v>
      </c>
      <c r="W245" s="144">
        <f t="shared" si="61"/>
        <v>3.28</v>
      </c>
      <c r="X245" s="144">
        <v>0</v>
      </c>
      <c r="Y245" s="144">
        <f t="shared" si="62"/>
        <v>0</v>
      </c>
      <c r="Z245" s="144">
        <v>0</v>
      </c>
      <c r="AA245" s="145">
        <f t="shared" si="63"/>
        <v>0</v>
      </c>
      <c r="AR245" s="18" t="s">
        <v>327</v>
      </c>
      <c r="AT245" s="18" t="s">
        <v>139</v>
      </c>
      <c r="AU245" s="18" t="s">
        <v>144</v>
      </c>
      <c r="AY245" s="18" t="s">
        <v>137</v>
      </c>
      <c r="BE245" s="146">
        <f t="shared" si="64"/>
        <v>0</v>
      </c>
      <c r="BF245" s="146">
        <f t="shared" si="65"/>
        <v>0</v>
      </c>
      <c r="BG245" s="146">
        <f t="shared" si="66"/>
        <v>0</v>
      </c>
      <c r="BH245" s="146">
        <f t="shared" si="67"/>
        <v>0</v>
      </c>
      <c r="BI245" s="146">
        <f t="shared" si="68"/>
        <v>0</v>
      </c>
      <c r="BJ245" s="18" t="s">
        <v>144</v>
      </c>
      <c r="BK245" s="146">
        <f t="shared" si="69"/>
        <v>0</v>
      </c>
      <c r="BL245" s="18" t="s">
        <v>327</v>
      </c>
      <c r="BM245" s="18" t="s">
        <v>546</v>
      </c>
    </row>
    <row r="246" spans="2:65" s="1" customFormat="1" ht="25.5" customHeight="1">
      <c r="B246" s="137"/>
      <c r="C246" s="147" t="s">
        <v>547</v>
      </c>
      <c r="D246" s="147" t="s">
        <v>204</v>
      </c>
      <c r="E246" s="148" t="s">
        <v>508</v>
      </c>
      <c r="F246" s="210" t="s">
        <v>509</v>
      </c>
      <c r="G246" s="210"/>
      <c r="H246" s="210"/>
      <c r="I246" s="210"/>
      <c r="J246" s="149" t="s">
        <v>193</v>
      </c>
      <c r="K246" s="150">
        <v>1</v>
      </c>
      <c r="L246" s="211">
        <v>0</v>
      </c>
      <c r="M246" s="211"/>
      <c r="N246" s="211">
        <f t="shared" si="60"/>
        <v>0</v>
      </c>
      <c r="O246" s="201"/>
      <c r="P246" s="201"/>
      <c r="Q246" s="201"/>
      <c r="R246" s="142"/>
      <c r="T246" s="143" t="s">
        <v>5</v>
      </c>
      <c r="U246" s="40" t="s">
        <v>37</v>
      </c>
      <c r="V246" s="144">
        <v>0</v>
      </c>
      <c r="W246" s="144">
        <f t="shared" si="61"/>
        <v>0</v>
      </c>
      <c r="X246" s="144">
        <v>0.001</v>
      </c>
      <c r="Y246" s="144">
        <f t="shared" si="62"/>
        <v>0.001</v>
      </c>
      <c r="Z246" s="144">
        <v>0</v>
      </c>
      <c r="AA246" s="145">
        <f t="shared" si="63"/>
        <v>0</v>
      </c>
      <c r="AR246" s="18" t="s">
        <v>225</v>
      </c>
      <c r="AT246" s="18" t="s">
        <v>204</v>
      </c>
      <c r="AU246" s="18" t="s">
        <v>144</v>
      </c>
      <c r="AY246" s="18" t="s">
        <v>137</v>
      </c>
      <c r="BE246" s="146">
        <f t="shared" si="64"/>
        <v>0</v>
      </c>
      <c r="BF246" s="146">
        <f t="shared" si="65"/>
        <v>0</v>
      </c>
      <c r="BG246" s="146">
        <f t="shared" si="66"/>
        <v>0</v>
      </c>
      <c r="BH246" s="146">
        <f t="shared" si="67"/>
        <v>0</v>
      </c>
      <c r="BI246" s="146">
        <f t="shared" si="68"/>
        <v>0</v>
      </c>
      <c r="BJ246" s="18" t="s">
        <v>144</v>
      </c>
      <c r="BK246" s="146">
        <f t="shared" si="69"/>
        <v>0</v>
      </c>
      <c r="BL246" s="18" t="s">
        <v>327</v>
      </c>
      <c r="BM246" s="18" t="s">
        <v>548</v>
      </c>
    </row>
    <row r="247" spans="2:65" s="1" customFormat="1" ht="38.25" customHeight="1">
      <c r="B247" s="137"/>
      <c r="C247" s="138" t="s">
        <v>549</v>
      </c>
      <c r="D247" s="138" t="s">
        <v>139</v>
      </c>
      <c r="E247" s="139" t="s">
        <v>550</v>
      </c>
      <c r="F247" s="200" t="s">
        <v>551</v>
      </c>
      <c r="G247" s="200"/>
      <c r="H247" s="200"/>
      <c r="I247" s="200"/>
      <c r="J247" s="140" t="s">
        <v>271</v>
      </c>
      <c r="K247" s="141">
        <v>30.736</v>
      </c>
      <c r="L247" s="201">
        <v>0</v>
      </c>
      <c r="M247" s="201"/>
      <c r="N247" s="201">
        <f t="shared" si="60"/>
        <v>0</v>
      </c>
      <c r="O247" s="201"/>
      <c r="P247" s="201"/>
      <c r="Q247" s="201"/>
      <c r="R247" s="142"/>
      <c r="T247" s="143" t="s">
        <v>5</v>
      </c>
      <c r="U247" s="40" t="s">
        <v>37</v>
      </c>
      <c r="V247" s="144">
        <v>3.303</v>
      </c>
      <c r="W247" s="144">
        <f t="shared" si="61"/>
        <v>101.52101</v>
      </c>
      <c r="X247" s="144">
        <v>0</v>
      </c>
      <c r="Y247" s="144">
        <f t="shared" si="62"/>
        <v>0</v>
      </c>
      <c r="Z247" s="144">
        <v>0</v>
      </c>
      <c r="AA247" s="145">
        <f t="shared" si="63"/>
        <v>0</v>
      </c>
      <c r="AR247" s="18" t="s">
        <v>77</v>
      </c>
      <c r="AT247" s="18" t="s">
        <v>139</v>
      </c>
      <c r="AU247" s="18" t="s">
        <v>144</v>
      </c>
      <c r="AY247" s="18" t="s">
        <v>137</v>
      </c>
      <c r="BE247" s="146">
        <f t="shared" si="64"/>
        <v>0</v>
      </c>
      <c r="BF247" s="146">
        <f t="shared" si="65"/>
        <v>0</v>
      </c>
      <c r="BG247" s="146">
        <f t="shared" si="66"/>
        <v>0</v>
      </c>
      <c r="BH247" s="146">
        <f t="shared" si="67"/>
        <v>0</v>
      </c>
      <c r="BI247" s="146">
        <f t="shared" si="68"/>
        <v>0</v>
      </c>
      <c r="BJ247" s="18" t="s">
        <v>144</v>
      </c>
      <c r="BK247" s="146">
        <f t="shared" si="69"/>
        <v>0</v>
      </c>
      <c r="BL247" s="18" t="s">
        <v>77</v>
      </c>
      <c r="BM247" s="18" t="s">
        <v>552</v>
      </c>
    </row>
    <row r="248" spans="2:63" s="9" customFormat="1" ht="29.25" customHeight="1">
      <c r="B248" s="126"/>
      <c r="C248" s="127"/>
      <c r="D248" s="136" t="s">
        <v>119</v>
      </c>
      <c r="E248" s="136"/>
      <c r="F248" s="136"/>
      <c r="G248" s="136"/>
      <c r="H248" s="136"/>
      <c r="I248" s="136"/>
      <c r="J248" s="136"/>
      <c r="K248" s="136"/>
      <c r="L248" s="136"/>
      <c r="M248" s="136"/>
      <c r="N248" s="198">
        <f>BK248</f>
        <v>0</v>
      </c>
      <c r="O248" s="199"/>
      <c r="P248" s="199"/>
      <c r="Q248" s="199"/>
      <c r="R248" s="129"/>
      <c r="T248" s="130"/>
      <c r="U248" s="127"/>
      <c r="V248" s="127"/>
      <c r="W248" s="131">
        <f>SUM(W249:W254)</f>
        <v>167.21292</v>
      </c>
      <c r="X248" s="127"/>
      <c r="Y248" s="131">
        <f>SUM(Y249:Y254)</f>
        <v>3.30362</v>
      </c>
      <c r="Z248" s="127"/>
      <c r="AA248" s="132">
        <f>SUM(AA249:AA254)</f>
        <v>0</v>
      </c>
      <c r="AR248" s="133" t="s">
        <v>144</v>
      </c>
      <c r="AT248" s="134" t="s">
        <v>69</v>
      </c>
      <c r="AU248" s="134" t="s">
        <v>77</v>
      </c>
      <c r="AY248" s="133" t="s">
        <v>137</v>
      </c>
      <c r="BK248" s="135">
        <f>SUM(BK249:BK254)</f>
        <v>0</v>
      </c>
    </row>
    <row r="249" spans="2:65" s="1" customFormat="1" ht="25.5" customHeight="1">
      <c r="B249" s="137"/>
      <c r="C249" s="138" t="s">
        <v>553</v>
      </c>
      <c r="D249" s="138" t="s">
        <v>139</v>
      </c>
      <c r="E249" s="139" t="s">
        <v>554</v>
      </c>
      <c r="F249" s="200" t="s">
        <v>555</v>
      </c>
      <c r="G249" s="200"/>
      <c r="H249" s="200"/>
      <c r="I249" s="200"/>
      <c r="J249" s="140" t="s">
        <v>228</v>
      </c>
      <c r="K249" s="141">
        <v>126</v>
      </c>
      <c r="L249" s="201">
        <v>0</v>
      </c>
      <c r="M249" s="201"/>
      <c r="N249" s="201">
        <f aca="true" t="shared" si="70" ref="N249:N254">ROUND(L249*K249,2)</f>
        <v>0</v>
      </c>
      <c r="O249" s="201"/>
      <c r="P249" s="201"/>
      <c r="Q249" s="201"/>
      <c r="R249" s="142"/>
      <c r="T249" s="143" t="s">
        <v>5</v>
      </c>
      <c r="U249" s="40" t="s">
        <v>37</v>
      </c>
      <c r="V249" s="144">
        <v>0.12756</v>
      </c>
      <c r="W249" s="144">
        <f aca="true" t="shared" si="71" ref="W249:W254">V249*K249</f>
        <v>16.07256</v>
      </c>
      <c r="X249" s="144">
        <v>0.00426</v>
      </c>
      <c r="Y249" s="144">
        <f aca="true" t="shared" si="72" ref="Y249:Y254">X249*K249</f>
        <v>0.53676</v>
      </c>
      <c r="Z249" s="144">
        <v>0</v>
      </c>
      <c r="AA249" s="145">
        <f aca="true" t="shared" si="73" ref="AA249:AA254">Z249*K249</f>
        <v>0</v>
      </c>
      <c r="AR249" s="18" t="s">
        <v>327</v>
      </c>
      <c r="AT249" s="18" t="s">
        <v>139</v>
      </c>
      <c r="AU249" s="18" t="s">
        <v>144</v>
      </c>
      <c r="AY249" s="18" t="s">
        <v>137</v>
      </c>
      <c r="BE249" s="146">
        <f aca="true" t="shared" si="74" ref="BE249:BE254">IF(U249="základná",N249,0)</f>
        <v>0</v>
      </c>
      <c r="BF249" s="146">
        <f aca="true" t="shared" si="75" ref="BF249:BF254">IF(U249="znížená",N249,0)</f>
        <v>0</v>
      </c>
      <c r="BG249" s="146">
        <f aca="true" t="shared" si="76" ref="BG249:BG254">IF(U249="zákl. prenesená",N249,0)</f>
        <v>0</v>
      </c>
      <c r="BH249" s="146">
        <f aca="true" t="shared" si="77" ref="BH249:BH254">IF(U249="zníž. prenesená",N249,0)</f>
        <v>0</v>
      </c>
      <c r="BI249" s="146">
        <f aca="true" t="shared" si="78" ref="BI249:BI254">IF(U249="nulová",N249,0)</f>
        <v>0</v>
      </c>
      <c r="BJ249" s="18" t="s">
        <v>144</v>
      </c>
      <c r="BK249" s="146">
        <f aca="true" t="shared" si="79" ref="BK249:BK254">ROUND(L249*K249,2)</f>
        <v>0</v>
      </c>
      <c r="BL249" s="18" t="s">
        <v>327</v>
      </c>
      <c r="BM249" s="18" t="s">
        <v>556</v>
      </c>
    </row>
    <row r="250" spans="2:65" s="1" customFormat="1" ht="25.5" customHeight="1">
      <c r="B250" s="137"/>
      <c r="C250" s="147" t="s">
        <v>557</v>
      </c>
      <c r="D250" s="147" t="s">
        <v>204</v>
      </c>
      <c r="E250" s="148" t="s">
        <v>558</v>
      </c>
      <c r="F250" s="210" t="s">
        <v>559</v>
      </c>
      <c r="G250" s="210"/>
      <c r="H250" s="210"/>
      <c r="I250" s="210"/>
      <c r="J250" s="149" t="s">
        <v>193</v>
      </c>
      <c r="K250" s="150">
        <v>705.12</v>
      </c>
      <c r="L250" s="211">
        <v>0</v>
      </c>
      <c r="M250" s="211"/>
      <c r="N250" s="211">
        <f t="shared" si="70"/>
        <v>0</v>
      </c>
      <c r="O250" s="201"/>
      <c r="P250" s="201"/>
      <c r="Q250" s="201"/>
      <c r="R250" s="142"/>
      <c r="T250" s="143" t="s">
        <v>5</v>
      </c>
      <c r="U250" s="40" t="s">
        <v>37</v>
      </c>
      <c r="V250" s="144">
        <v>0</v>
      </c>
      <c r="W250" s="144">
        <f t="shared" si="71"/>
        <v>0</v>
      </c>
      <c r="X250" s="144">
        <v>0.00075</v>
      </c>
      <c r="Y250" s="144">
        <f t="shared" si="72"/>
        <v>0.52884</v>
      </c>
      <c r="Z250" s="144">
        <v>0</v>
      </c>
      <c r="AA250" s="145">
        <f t="shared" si="73"/>
        <v>0</v>
      </c>
      <c r="AR250" s="18" t="s">
        <v>225</v>
      </c>
      <c r="AT250" s="18" t="s">
        <v>204</v>
      </c>
      <c r="AU250" s="18" t="s">
        <v>144</v>
      </c>
      <c r="AY250" s="18" t="s">
        <v>137</v>
      </c>
      <c r="BE250" s="146">
        <f t="shared" si="74"/>
        <v>0</v>
      </c>
      <c r="BF250" s="146">
        <f t="shared" si="75"/>
        <v>0</v>
      </c>
      <c r="BG250" s="146">
        <f t="shared" si="76"/>
        <v>0</v>
      </c>
      <c r="BH250" s="146">
        <f t="shared" si="77"/>
        <v>0</v>
      </c>
      <c r="BI250" s="146">
        <f t="shared" si="78"/>
        <v>0</v>
      </c>
      <c r="BJ250" s="18" t="s">
        <v>144</v>
      </c>
      <c r="BK250" s="146">
        <f t="shared" si="79"/>
        <v>0</v>
      </c>
      <c r="BL250" s="18" t="s">
        <v>327</v>
      </c>
      <c r="BM250" s="18" t="s">
        <v>560</v>
      </c>
    </row>
    <row r="251" spans="2:65" s="1" customFormat="1" ht="25.5" customHeight="1">
      <c r="B251" s="137"/>
      <c r="C251" s="138" t="s">
        <v>561</v>
      </c>
      <c r="D251" s="138" t="s">
        <v>139</v>
      </c>
      <c r="E251" s="139" t="s">
        <v>562</v>
      </c>
      <c r="F251" s="200" t="s">
        <v>563</v>
      </c>
      <c r="G251" s="200"/>
      <c r="H251" s="200"/>
      <c r="I251" s="200"/>
      <c r="J251" s="140" t="s">
        <v>149</v>
      </c>
      <c r="K251" s="141">
        <v>27.5</v>
      </c>
      <c r="L251" s="201">
        <v>0</v>
      </c>
      <c r="M251" s="201"/>
      <c r="N251" s="201">
        <f t="shared" si="70"/>
        <v>0</v>
      </c>
      <c r="O251" s="201"/>
      <c r="P251" s="201"/>
      <c r="Q251" s="201"/>
      <c r="R251" s="142"/>
      <c r="T251" s="143" t="s">
        <v>5</v>
      </c>
      <c r="U251" s="40" t="s">
        <v>37</v>
      </c>
      <c r="V251" s="144">
        <v>0.78227</v>
      </c>
      <c r="W251" s="144">
        <f t="shared" si="71"/>
        <v>21.51243</v>
      </c>
      <c r="X251" s="144">
        <v>0.00469</v>
      </c>
      <c r="Y251" s="144">
        <f t="shared" si="72"/>
        <v>0.12898</v>
      </c>
      <c r="Z251" s="144">
        <v>0</v>
      </c>
      <c r="AA251" s="145">
        <f t="shared" si="73"/>
        <v>0</v>
      </c>
      <c r="AR251" s="18" t="s">
        <v>327</v>
      </c>
      <c r="AT251" s="18" t="s">
        <v>139</v>
      </c>
      <c r="AU251" s="18" t="s">
        <v>144</v>
      </c>
      <c r="AY251" s="18" t="s">
        <v>137</v>
      </c>
      <c r="BE251" s="146">
        <f t="shared" si="74"/>
        <v>0</v>
      </c>
      <c r="BF251" s="146">
        <f t="shared" si="75"/>
        <v>0</v>
      </c>
      <c r="BG251" s="146">
        <f t="shared" si="76"/>
        <v>0</v>
      </c>
      <c r="BH251" s="146">
        <f t="shared" si="77"/>
        <v>0</v>
      </c>
      <c r="BI251" s="146">
        <f t="shared" si="78"/>
        <v>0</v>
      </c>
      <c r="BJ251" s="18" t="s">
        <v>144</v>
      </c>
      <c r="BK251" s="146">
        <f t="shared" si="79"/>
        <v>0</v>
      </c>
      <c r="BL251" s="18" t="s">
        <v>327</v>
      </c>
      <c r="BM251" s="18" t="s">
        <v>564</v>
      </c>
    </row>
    <row r="252" spans="2:65" s="1" customFormat="1" ht="25.5" customHeight="1">
      <c r="B252" s="137"/>
      <c r="C252" s="147" t="s">
        <v>565</v>
      </c>
      <c r="D252" s="147" t="s">
        <v>204</v>
      </c>
      <c r="E252" s="148" t="s">
        <v>566</v>
      </c>
      <c r="F252" s="210" t="s">
        <v>567</v>
      </c>
      <c r="G252" s="210"/>
      <c r="H252" s="210"/>
      <c r="I252" s="210"/>
      <c r="J252" s="149" t="s">
        <v>149</v>
      </c>
      <c r="K252" s="150">
        <v>28.05</v>
      </c>
      <c r="L252" s="211">
        <v>0</v>
      </c>
      <c r="M252" s="211"/>
      <c r="N252" s="211">
        <f t="shared" si="70"/>
        <v>0</v>
      </c>
      <c r="O252" s="201"/>
      <c r="P252" s="201"/>
      <c r="Q252" s="201"/>
      <c r="R252" s="142"/>
      <c r="T252" s="143" t="s">
        <v>5</v>
      </c>
      <c r="U252" s="40" t="s">
        <v>37</v>
      </c>
      <c r="V252" s="144">
        <v>0</v>
      </c>
      <c r="W252" s="144">
        <f t="shared" si="71"/>
        <v>0</v>
      </c>
      <c r="X252" s="144">
        <v>0.0155</v>
      </c>
      <c r="Y252" s="144">
        <f t="shared" si="72"/>
        <v>0.43478</v>
      </c>
      <c r="Z252" s="144">
        <v>0</v>
      </c>
      <c r="AA252" s="145">
        <f t="shared" si="73"/>
        <v>0</v>
      </c>
      <c r="AR252" s="18" t="s">
        <v>225</v>
      </c>
      <c r="AT252" s="18" t="s">
        <v>204</v>
      </c>
      <c r="AU252" s="18" t="s">
        <v>144</v>
      </c>
      <c r="AY252" s="18" t="s">
        <v>137</v>
      </c>
      <c r="BE252" s="146">
        <f t="shared" si="74"/>
        <v>0</v>
      </c>
      <c r="BF252" s="146">
        <f t="shared" si="75"/>
        <v>0</v>
      </c>
      <c r="BG252" s="146">
        <f t="shared" si="76"/>
        <v>0</v>
      </c>
      <c r="BH252" s="146">
        <f t="shared" si="77"/>
        <v>0</v>
      </c>
      <c r="BI252" s="146">
        <f t="shared" si="78"/>
        <v>0</v>
      </c>
      <c r="BJ252" s="18" t="s">
        <v>144</v>
      </c>
      <c r="BK252" s="146">
        <f t="shared" si="79"/>
        <v>0</v>
      </c>
      <c r="BL252" s="18" t="s">
        <v>327</v>
      </c>
      <c r="BM252" s="18" t="s">
        <v>568</v>
      </c>
    </row>
    <row r="253" spans="2:65" s="1" customFormat="1" ht="25.5" customHeight="1">
      <c r="B253" s="137"/>
      <c r="C253" s="138" t="s">
        <v>569</v>
      </c>
      <c r="D253" s="138" t="s">
        <v>139</v>
      </c>
      <c r="E253" s="139" t="s">
        <v>570</v>
      </c>
      <c r="F253" s="200" t="s">
        <v>571</v>
      </c>
      <c r="G253" s="200"/>
      <c r="H253" s="200"/>
      <c r="I253" s="200"/>
      <c r="J253" s="140" t="s">
        <v>149</v>
      </c>
      <c r="K253" s="141">
        <v>182.5</v>
      </c>
      <c r="L253" s="201">
        <v>0</v>
      </c>
      <c r="M253" s="201"/>
      <c r="N253" s="201">
        <f t="shared" si="70"/>
        <v>0</v>
      </c>
      <c r="O253" s="201"/>
      <c r="P253" s="201"/>
      <c r="Q253" s="201"/>
      <c r="R253" s="142"/>
      <c r="T253" s="143" t="s">
        <v>5</v>
      </c>
      <c r="U253" s="40" t="s">
        <v>37</v>
      </c>
      <c r="V253" s="144">
        <v>0.71029</v>
      </c>
      <c r="W253" s="144">
        <f t="shared" si="71"/>
        <v>129.62793</v>
      </c>
      <c r="X253" s="144">
        <v>0.00489</v>
      </c>
      <c r="Y253" s="144">
        <f t="shared" si="72"/>
        <v>0.89243</v>
      </c>
      <c r="Z253" s="144">
        <v>0</v>
      </c>
      <c r="AA253" s="145">
        <f t="shared" si="73"/>
        <v>0</v>
      </c>
      <c r="AR253" s="18" t="s">
        <v>327</v>
      </c>
      <c r="AT253" s="18" t="s">
        <v>139</v>
      </c>
      <c r="AU253" s="18" t="s">
        <v>144</v>
      </c>
      <c r="AY253" s="18" t="s">
        <v>137</v>
      </c>
      <c r="BE253" s="146">
        <f t="shared" si="74"/>
        <v>0</v>
      </c>
      <c r="BF253" s="146">
        <f t="shared" si="75"/>
        <v>0</v>
      </c>
      <c r="BG253" s="146">
        <f t="shared" si="76"/>
        <v>0</v>
      </c>
      <c r="BH253" s="146">
        <f t="shared" si="77"/>
        <v>0</v>
      </c>
      <c r="BI253" s="146">
        <f t="shared" si="78"/>
        <v>0</v>
      </c>
      <c r="BJ253" s="18" t="s">
        <v>144</v>
      </c>
      <c r="BK253" s="146">
        <f t="shared" si="79"/>
        <v>0</v>
      </c>
      <c r="BL253" s="18" t="s">
        <v>327</v>
      </c>
      <c r="BM253" s="18" t="s">
        <v>572</v>
      </c>
    </row>
    <row r="254" spans="2:65" s="1" customFormat="1" ht="25.5" customHeight="1">
      <c r="B254" s="137"/>
      <c r="C254" s="147" t="s">
        <v>573</v>
      </c>
      <c r="D254" s="147" t="s">
        <v>204</v>
      </c>
      <c r="E254" s="148" t="s">
        <v>574</v>
      </c>
      <c r="F254" s="210" t="s">
        <v>575</v>
      </c>
      <c r="G254" s="210"/>
      <c r="H254" s="210"/>
      <c r="I254" s="210"/>
      <c r="J254" s="149" t="s">
        <v>149</v>
      </c>
      <c r="K254" s="150">
        <v>186.15</v>
      </c>
      <c r="L254" s="211">
        <v>0</v>
      </c>
      <c r="M254" s="211"/>
      <c r="N254" s="211">
        <f t="shared" si="70"/>
        <v>0</v>
      </c>
      <c r="O254" s="201"/>
      <c r="P254" s="201"/>
      <c r="Q254" s="201"/>
      <c r="R254" s="142"/>
      <c r="T254" s="143" t="s">
        <v>5</v>
      </c>
      <c r="U254" s="40" t="s">
        <v>37</v>
      </c>
      <c r="V254" s="144">
        <v>0</v>
      </c>
      <c r="W254" s="144">
        <f t="shared" si="71"/>
        <v>0</v>
      </c>
      <c r="X254" s="144">
        <v>0.0042</v>
      </c>
      <c r="Y254" s="144">
        <f t="shared" si="72"/>
        <v>0.78183</v>
      </c>
      <c r="Z254" s="144">
        <v>0</v>
      </c>
      <c r="AA254" s="145">
        <f t="shared" si="73"/>
        <v>0</v>
      </c>
      <c r="AR254" s="18" t="s">
        <v>225</v>
      </c>
      <c r="AT254" s="18" t="s">
        <v>204</v>
      </c>
      <c r="AU254" s="18" t="s">
        <v>144</v>
      </c>
      <c r="AY254" s="18" t="s">
        <v>137</v>
      </c>
      <c r="BE254" s="146">
        <f t="shared" si="74"/>
        <v>0</v>
      </c>
      <c r="BF254" s="146">
        <f t="shared" si="75"/>
        <v>0</v>
      </c>
      <c r="BG254" s="146">
        <f t="shared" si="76"/>
        <v>0</v>
      </c>
      <c r="BH254" s="146">
        <f t="shared" si="77"/>
        <v>0</v>
      </c>
      <c r="BI254" s="146">
        <f t="shared" si="78"/>
        <v>0</v>
      </c>
      <c r="BJ254" s="18" t="s">
        <v>144</v>
      </c>
      <c r="BK254" s="146">
        <f t="shared" si="79"/>
        <v>0</v>
      </c>
      <c r="BL254" s="18" t="s">
        <v>327</v>
      </c>
      <c r="BM254" s="18" t="s">
        <v>576</v>
      </c>
    </row>
    <row r="255" spans="2:63" s="9" customFormat="1" ht="29.25" customHeight="1">
      <c r="B255" s="126"/>
      <c r="C255" s="127"/>
      <c r="D255" s="136" t="s">
        <v>120</v>
      </c>
      <c r="E255" s="136"/>
      <c r="F255" s="136"/>
      <c r="G255" s="136"/>
      <c r="H255" s="136"/>
      <c r="I255" s="136"/>
      <c r="J255" s="136"/>
      <c r="K255" s="136"/>
      <c r="L255" s="136"/>
      <c r="M255" s="136"/>
      <c r="N255" s="198">
        <f>BK255</f>
        <v>0</v>
      </c>
      <c r="O255" s="199"/>
      <c r="P255" s="199"/>
      <c r="Q255" s="199"/>
      <c r="R255" s="129"/>
      <c r="T255" s="130"/>
      <c r="U255" s="127"/>
      <c r="V255" s="127"/>
      <c r="W255" s="131">
        <f>SUM(W256:W260)</f>
        <v>97.32572</v>
      </c>
      <c r="X255" s="127"/>
      <c r="Y255" s="131">
        <f>SUM(Y256:Y260)</f>
        <v>1.76983</v>
      </c>
      <c r="Z255" s="127"/>
      <c r="AA255" s="132">
        <f>SUM(AA256:AA260)</f>
        <v>0</v>
      </c>
      <c r="AR255" s="133" t="s">
        <v>144</v>
      </c>
      <c r="AT255" s="134" t="s">
        <v>69</v>
      </c>
      <c r="AU255" s="134" t="s">
        <v>77</v>
      </c>
      <c r="AY255" s="133" t="s">
        <v>137</v>
      </c>
      <c r="BK255" s="135">
        <f>SUM(BK256:BK260)</f>
        <v>0</v>
      </c>
    </row>
    <row r="256" spans="2:65" s="1" customFormat="1" ht="38.25" customHeight="1">
      <c r="B256" s="137"/>
      <c r="C256" s="138" t="s">
        <v>577</v>
      </c>
      <c r="D256" s="138" t="s">
        <v>139</v>
      </c>
      <c r="E256" s="139" t="s">
        <v>578</v>
      </c>
      <c r="F256" s="200" t="s">
        <v>579</v>
      </c>
      <c r="G256" s="200"/>
      <c r="H256" s="200"/>
      <c r="I256" s="200"/>
      <c r="J256" s="140" t="s">
        <v>149</v>
      </c>
      <c r="K256" s="141">
        <v>102.554</v>
      </c>
      <c r="L256" s="201">
        <v>0</v>
      </c>
      <c r="M256" s="201"/>
      <c r="N256" s="201">
        <f>ROUND(L256*K256,2)</f>
        <v>0</v>
      </c>
      <c r="O256" s="201"/>
      <c r="P256" s="201"/>
      <c r="Q256" s="201"/>
      <c r="R256" s="142"/>
      <c r="T256" s="143" t="s">
        <v>5</v>
      </c>
      <c r="U256" s="40" t="s">
        <v>37</v>
      </c>
      <c r="V256" s="144">
        <v>0.92137</v>
      </c>
      <c r="W256" s="144">
        <f>V256*K256</f>
        <v>94.49018</v>
      </c>
      <c r="X256" s="144">
        <v>0.00384</v>
      </c>
      <c r="Y256" s="144">
        <f>X256*K256</f>
        <v>0.39381</v>
      </c>
      <c r="Z256" s="144">
        <v>0</v>
      </c>
      <c r="AA256" s="145">
        <f>Z256*K256</f>
        <v>0</v>
      </c>
      <c r="AR256" s="18" t="s">
        <v>77</v>
      </c>
      <c r="AT256" s="18" t="s">
        <v>139</v>
      </c>
      <c r="AU256" s="18" t="s">
        <v>144</v>
      </c>
      <c r="AY256" s="18" t="s">
        <v>137</v>
      </c>
      <c r="BE256" s="146">
        <f>IF(U256="základná",N256,0)</f>
        <v>0</v>
      </c>
      <c r="BF256" s="146">
        <f>IF(U256="znížená",N256,0)</f>
        <v>0</v>
      </c>
      <c r="BG256" s="146">
        <f>IF(U256="zákl. prenesená",N256,0)</f>
        <v>0</v>
      </c>
      <c r="BH256" s="146">
        <f>IF(U256="zníž. prenesená",N256,0)</f>
        <v>0</v>
      </c>
      <c r="BI256" s="146">
        <f>IF(U256="nulová",N256,0)</f>
        <v>0</v>
      </c>
      <c r="BJ256" s="18" t="s">
        <v>144</v>
      </c>
      <c r="BK256" s="146">
        <f>ROUND(L256*K256,2)</f>
        <v>0</v>
      </c>
      <c r="BL256" s="18" t="s">
        <v>77</v>
      </c>
      <c r="BM256" s="18" t="s">
        <v>580</v>
      </c>
    </row>
    <row r="257" spans="2:65" s="1" customFormat="1" ht="25.5" customHeight="1">
      <c r="B257" s="137"/>
      <c r="C257" s="147" t="s">
        <v>581</v>
      </c>
      <c r="D257" s="147" t="s">
        <v>204</v>
      </c>
      <c r="E257" s="148" t="s">
        <v>582</v>
      </c>
      <c r="F257" s="210" t="s">
        <v>583</v>
      </c>
      <c r="G257" s="210"/>
      <c r="H257" s="210"/>
      <c r="I257" s="210"/>
      <c r="J257" s="149" t="s">
        <v>149</v>
      </c>
      <c r="K257" s="150">
        <v>104.605</v>
      </c>
      <c r="L257" s="211">
        <v>0</v>
      </c>
      <c r="M257" s="211"/>
      <c r="N257" s="211">
        <f>ROUND(L257*K257,2)</f>
        <v>0</v>
      </c>
      <c r="O257" s="201"/>
      <c r="P257" s="201"/>
      <c r="Q257" s="201"/>
      <c r="R257" s="142"/>
      <c r="T257" s="143" t="s">
        <v>5</v>
      </c>
      <c r="U257" s="40" t="s">
        <v>37</v>
      </c>
      <c r="V257" s="144">
        <v>0</v>
      </c>
      <c r="W257" s="144">
        <f>V257*K257</f>
        <v>0</v>
      </c>
      <c r="X257" s="144">
        <v>0.01173</v>
      </c>
      <c r="Y257" s="144">
        <f>X257*K257</f>
        <v>1.22702</v>
      </c>
      <c r="Z257" s="144">
        <v>0</v>
      </c>
      <c r="AA257" s="145">
        <f>Z257*K257</f>
        <v>0</v>
      </c>
      <c r="AR257" s="18" t="s">
        <v>144</v>
      </c>
      <c r="AT257" s="18" t="s">
        <v>204</v>
      </c>
      <c r="AU257" s="18" t="s">
        <v>144</v>
      </c>
      <c r="AY257" s="18" t="s">
        <v>137</v>
      </c>
      <c r="BE257" s="146">
        <f>IF(U257="základná",N257,0)</f>
        <v>0</v>
      </c>
      <c r="BF257" s="146">
        <f>IF(U257="znížená",N257,0)</f>
        <v>0</v>
      </c>
      <c r="BG257" s="146">
        <f>IF(U257="zákl. prenesená",N257,0)</f>
        <v>0</v>
      </c>
      <c r="BH257" s="146">
        <f>IF(U257="zníž. prenesená",N257,0)</f>
        <v>0</v>
      </c>
      <c r="BI257" s="146">
        <f>IF(U257="nulová",N257,0)</f>
        <v>0</v>
      </c>
      <c r="BJ257" s="18" t="s">
        <v>144</v>
      </c>
      <c r="BK257" s="146">
        <f>ROUND(L257*K257,2)</f>
        <v>0</v>
      </c>
      <c r="BL257" s="18" t="s">
        <v>77</v>
      </c>
      <c r="BM257" s="18" t="s">
        <v>584</v>
      </c>
    </row>
    <row r="258" spans="2:65" s="1" customFormat="1" ht="25.5" customHeight="1">
      <c r="B258" s="137"/>
      <c r="C258" s="138" t="s">
        <v>585</v>
      </c>
      <c r="D258" s="138" t="s">
        <v>139</v>
      </c>
      <c r="E258" s="139" t="s">
        <v>586</v>
      </c>
      <c r="F258" s="200" t="s">
        <v>587</v>
      </c>
      <c r="G258" s="200"/>
      <c r="H258" s="200"/>
      <c r="I258" s="200"/>
      <c r="J258" s="140" t="s">
        <v>271</v>
      </c>
      <c r="K258" s="141">
        <v>1.77</v>
      </c>
      <c r="L258" s="201">
        <v>0</v>
      </c>
      <c r="M258" s="201"/>
      <c r="N258" s="201">
        <f>ROUND(L258*K258,2)</f>
        <v>0</v>
      </c>
      <c r="O258" s="201"/>
      <c r="P258" s="201"/>
      <c r="Q258" s="201"/>
      <c r="R258" s="142"/>
      <c r="T258" s="143" t="s">
        <v>5</v>
      </c>
      <c r="U258" s="40" t="s">
        <v>37</v>
      </c>
      <c r="V258" s="144">
        <v>1.602</v>
      </c>
      <c r="W258" s="144">
        <f>V258*K258</f>
        <v>2.83554</v>
      </c>
      <c r="X258" s="144">
        <v>0</v>
      </c>
      <c r="Y258" s="144">
        <f>X258*K258</f>
        <v>0</v>
      </c>
      <c r="Z258" s="144">
        <v>0</v>
      </c>
      <c r="AA258" s="145">
        <f>Z258*K258</f>
        <v>0</v>
      </c>
      <c r="AR258" s="18" t="s">
        <v>77</v>
      </c>
      <c r="AT258" s="18" t="s">
        <v>139</v>
      </c>
      <c r="AU258" s="18" t="s">
        <v>144</v>
      </c>
      <c r="AY258" s="18" t="s">
        <v>137</v>
      </c>
      <c r="BE258" s="146">
        <f>IF(U258="základná",N258,0)</f>
        <v>0</v>
      </c>
      <c r="BF258" s="146">
        <f>IF(U258="znížená",N258,0)</f>
        <v>0</v>
      </c>
      <c r="BG258" s="146">
        <f>IF(U258="zákl. prenesená",N258,0)</f>
        <v>0</v>
      </c>
      <c r="BH258" s="146">
        <f>IF(U258="zníž. prenesená",N258,0)</f>
        <v>0</v>
      </c>
      <c r="BI258" s="146">
        <f>IF(U258="nulová",N258,0)</f>
        <v>0</v>
      </c>
      <c r="BJ258" s="18" t="s">
        <v>144</v>
      </c>
      <c r="BK258" s="146">
        <f>ROUND(L258*K258,2)</f>
        <v>0</v>
      </c>
      <c r="BL258" s="18" t="s">
        <v>77</v>
      </c>
      <c r="BM258" s="18" t="s">
        <v>588</v>
      </c>
    </row>
    <row r="259" spans="2:65" s="1" customFormat="1" ht="25.5" customHeight="1">
      <c r="B259" s="137"/>
      <c r="C259" s="147" t="s">
        <v>589</v>
      </c>
      <c r="D259" s="147" t="s">
        <v>204</v>
      </c>
      <c r="E259" s="148" t="s">
        <v>590</v>
      </c>
      <c r="F259" s="210" t="s">
        <v>591</v>
      </c>
      <c r="G259" s="210"/>
      <c r="H259" s="210"/>
      <c r="I259" s="210"/>
      <c r="J259" s="149" t="s">
        <v>193</v>
      </c>
      <c r="K259" s="150">
        <v>1</v>
      </c>
      <c r="L259" s="211">
        <v>0</v>
      </c>
      <c r="M259" s="211"/>
      <c r="N259" s="211">
        <f>ROUND(L259*K259,2)</f>
        <v>0</v>
      </c>
      <c r="O259" s="201"/>
      <c r="P259" s="201"/>
      <c r="Q259" s="201"/>
      <c r="R259" s="142"/>
      <c r="T259" s="143" t="s">
        <v>5</v>
      </c>
      <c r="U259" s="40" t="s">
        <v>37</v>
      </c>
      <c r="V259" s="144">
        <v>0</v>
      </c>
      <c r="W259" s="144">
        <f>V259*K259</f>
        <v>0</v>
      </c>
      <c r="X259" s="144">
        <v>0.134</v>
      </c>
      <c r="Y259" s="144">
        <f>X259*K259</f>
        <v>0.134</v>
      </c>
      <c r="Z259" s="144">
        <v>0</v>
      </c>
      <c r="AA259" s="145">
        <f>Z259*K259</f>
        <v>0</v>
      </c>
      <c r="AR259" s="18" t="s">
        <v>144</v>
      </c>
      <c r="AT259" s="18" t="s">
        <v>204</v>
      </c>
      <c r="AU259" s="18" t="s">
        <v>144</v>
      </c>
      <c r="AY259" s="18" t="s">
        <v>137</v>
      </c>
      <c r="BE259" s="146">
        <f>IF(U259="základná",N259,0)</f>
        <v>0</v>
      </c>
      <c r="BF259" s="146">
        <f>IF(U259="znížená",N259,0)</f>
        <v>0</v>
      </c>
      <c r="BG259" s="146">
        <f>IF(U259="zákl. prenesená",N259,0)</f>
        <v>0</v>
      </c>
      <c r="BH259" s="146">
        <f>IF(U259="zníž. prenesená",N259,0)</f>
        <v>0</v>
      </c>
      <c r="BI259" s="146">
        <f>IF(U259="nulová",N259,0)</f>
        <v>0</v>
      </c>
      <c r="BJ259" s="18" t="s">
        <v>144</v>
      </c>
      <c r="BK259" s="146">
        <f>ROUND(L259*K259,2)</f>
        <v>0</v>
      </c>
      <c r="BL259" s="18" t="s">
        <v>77</v>
      </c>
      <c r="BM259" s="18" t="s">
        <v>592</v>
      </c>
    </row>
    <row r="260" spans="2:65" s="1" customFormat="1" ht="51" customHeight="1">
      <c r="B260" s="137"/>
      <c r="C260" s="147" t="s">
        <v>593</v>
      </c>
      <c r="D260" s="147" t="s">
        <v>204</v>
      </c>
      <c r="E260" s="148" t="s">
        <v>594</v>
      </c>
      <c r="F260" s="210" t="s">
        <v>595</v>
      </c>
      <c r="G260" s="210"/>
      <c r="H260" s="210"/>
      <c r="I260" s="210"/>
      <c r="J260" s="149" t="s">
        <v>193</v>
      </c>
      <c r="K260" s="150">
        <v>1</v>
      </c>
      <c r="L260" s="211">
        <v>0</v>
      </c>
      <c r="M260" s="211"/>
      <c r="N260" s="211">
        <f>ROUND(L260*K260,2)</f>
        <v>0</v>
      </c>
      <c r="O260" s="201"/>
      <c r="P260" s="201"/>
      <c r="Q260" s="201"/>
      <c r="R260" s="142"/>
      <c r="T260" s="143" t="s">
        <v>5</v>
      </c>
      <c r="U260" s="40" t="s">
        <v>37</v>
      </c>
      <c r="V260" s="144">
        <v>0</v>
      </c>
      <c r="W260" s="144">
        <f>V260*K260</f>
        <v>0</v>
      </c>
      <c r="X260" s="144">
        <v>0.015</v>
      </c>
      <c r="Y260" s="144">
        <f>X260*K260</f>
        <v>0.015</v>
      </c>
      <c r="Z260" s="144">
        <v>0</v>
      </c>
      <c r="AA260" s="145">
        <f>Z260*K260</f>
        <v>0</v>
      </c>
      <c r="AR260" s="18" t="s">
        <v>144</v>
      </c>
      <c r="AT260" s="18" t="s">
        <v>204</v>
      </c>
      <c r="AU260" s="18" t="s">
        <v>144</v>
      </c>
      <c r="AY260" s="18" t="s">
        <v>137</v>
      </c>
      <c r="BE260" s="146">
        <f>IF(U260="základná",N260,0)</f>
        <v>0</v>
      </c>
      <c r="BF260" s="146">
        <f>IF(U260="znížená",N260,0)</f>
        <v>0</v>
      </c>
      <c r="BG260" s="146">
        <f>IF(U260="zákl. prenesená",N260,0)</f>
        <v>0</v>
      </c>
      <c r="BH260" s="146">
        <f>IF(U260="zníž. prenesená",N260,0)</f>
        <v>0</v>
      </c>
      <c r="BI260" s="146">
        <f>IF(U260="nulová",N260,0)</f>
        <v>0</v>
      </c>
      <c r="BJ260" s="18" t="s">
        <v>144</v>
      </c>
      <c r="BK260" s="146">
        <f>ROUND(L260*K260,2)</f>
        <v>0</v>
      </c>
      <c r="BL260" s="18" t="s">
        <v>77</v>
      </c>
      <c r="BM260" s="18" t="s">
        <v>596</v>
      </c>
    </row>
    <row r="261" spans="2:63" s="9" customFormat="1" ht="29.25" customHeight="1">
      <c r="B261" s="126"/>
      <c r="C261" s="127"/>
      <c r="D261" s="136" t="s">
        <v>121</v>
      </c>
      <c r="E261" s="136"/>
      <c r="F261" s="136"/>
      <c r="G261" s="136"/>
      <c r="H261" s="136"/>
      <c r="I261" s="136"/>
      <c r="J261" s="136"/>
      <c r="K261" s="136"/>
      <c r="L261" s="136"/>
      <c r="M261" s="136"/>
      <c r="N261" s="198">
        <f>BK261</f>
        <v>0</v>
      </c>
      <c r="O261" s="199"/>
      <c r="P261" s="199"/>
      <c r="Q261" s="199"/>
      <c r="R261" s="129"/>
      <c r="T261" s="130"/>
      <c r="U261" s="127"/>
      <c r="V261" s="127"/>
      <c r="W261" s="131">
        <f>SUM(W262:W264)</f>
        <v>109.9134</v>
      </c>
      <c r="X261" s="127"/>
      <c r="Y261" s="131">
        <f>SUM(Y262:Y264)</f>
        <v>0.46986</v>
      </c>
      <c r="Z261" s="127"/>
      <c r="AA261" s="132">
        <f>SUM(AA262:AA264)</f>
        <v>0</v>
      </c>
      <c r="AR261" s="133" t="s">
        <v>144</v>
      </c>
      <c r="AT261" s="134" t="s">
        <v>69</v>
      </c>
      <c r="AU261" s="134" t="s">
        <v>77</v>
      </c>
      <c r="AY261" s="133" t="s">
        <v>137</v>
      </c>
      <c r="BK261" s="135">
        <f>SUM(BK262:BK264)</f>
        <v>0</v>
      </c>
    </row>
    <row r="262" spans="2:65" s="1" customFormat="1" ht="25.5" customHeight="1">
      <c r="B262" s="137"/>
      <c r="C262" s="138" t="s">
        <v>597</v>
      </c>
      <c r="D262" s="138" t="s">
        <v>139</v>
      </c>
      <c r="E262" s="139" t="s">
        <v>598</v>
      </c>
      <c r="F262" s="200" t="s">
        <v>599</v>
      </c>
      <c r="G262" s="200"/>
      <c r="H262" s="200"/>
      <c r="I262" s="200"/>
      <c r="J262" s="140" t="s">
        <v>149</v>
      </c>
      <c r="K262" s="141">
        <v>99.96</v>
      </c>
      <c r="L262" s="201">
        <v>0</v>
      </c>
      <c r="M262" s="201"/>
      <c r="N262" s="201">
        <f>ROUND(L262*K262,2)</f>
        <v>0</v>
      </c>
      <c r="O262" s="201"/>
      <c r="P262" s="201"/>
      <c r="Q262" s="201"/>
      <c r="R262" s="142"/>
      <c r="T262" s="143" t="s">
        <v>5</v>
      </c>
      <c r="U262" s="40" t="s">
        <v>37</v>
      </c>
      <c r="V262" s="144">
        <v>0.35058</v>
      </c>
      <c r="W262" s="144">
        <f>V262*K262</f>
        <v>35.04398</v>
      </c>
      <c r="X262" s="144">
        <v>0.00032</v>
      </c>
      <c r="Y262" s="144">
        <f>X262*K262</f>
        <v>0.03199</v>
      </c>
      <c r="Z262" s="144">
        <v>0</v>
      </c>
      <c r="AA262" s="145">
        <f>Z262*K262</f>
        <v>0</v>
      </c>
      <c r="AR262" s="18" t="s">
        <v>327</v>
      </c>
      <c r="AT262" s="18" t="s">
        <v>139</v>
      </c>
      <c r="AU262" s="18" t="s">
        <v>144</v>
      </c>
      <c r="AY262" s="18" t="s">
        <v>137</v>
      </c>
      <c r="BE262" s="146">
        <f>IF(U262="základná",N262,0)</f>
        <v>0</v>
      </c>
      <c r="BF262" s="146">
        <f>IF(U262="znížená",N262,0)</f>
        <v>0</v>
      </c>
      <c r="BG262" s="146">
        <f>IF(U262="zákl. prenesená",N262,0)</f>
        <v>0</v>
      </c>
      <c r="BH262" s="146">
        <f>IF(U262="zníž. prenesená",N262,0)</f>
        <v>0</v>
      </c>
      <c r="BI262" s="146">
        <f>IF(U262="nulová",N262,0)</f>
        <v>0</v>
      </c>
      <c r="BJ262" s="18" t="s">
        <v>144</v>
      </c>
      <c r="BK262" s="146">
        <f>ROUND(L262*K262,2)</f>
        <v>0</v>
      </c>
      <c r="BL262" s="18" t="s">
        <v>327</v>
      </c>
      <c r="BM262" s="18" t="s">
        <v>600</v>
      </c>
    </row>
    <row r="263" spans="2:65" s="1" customFormat="1" ht="38.25" customHeight="1">
      <c r="B263" s="137"/>
      <c r="C263" s="138" t="s">
        <v>601</v>
      </c>
      <c r="D263" s="138" t="s">
        <v>139</v>
      </c>
      <c r="E263" s="139" t="s">
        <v>602</v>
      </c>
      <c r="F263" s="200" t="s">
        <v>603</v>
      </c>
      <c r="G263" s="200"/>
      <c r="H263" s="200"/>
      <c r="I263" s="200"/>
      <c r="J263" s="140" t="s">
        <v>149</v>
      </c>
      <c r="K263" s="141">
        <v>216</v>
      </c>
      <c r="L263" s="201">
        <v>0</v>
      </c>
      <c r="M263" s="201"/>
      <c r="N263" s="201">
        <f>ROUND(L263*K263,2)</f>
        <v>0</v>
      </c>
      <c r="O263" s="201"/>
      <c r="P263" s="201"/>
      <c r="Q263" s="201"/>
      <c r="R263" s="142"/>
      <c r="T263" s="143" t="s">
        <v>5</v>
      </c>
      <c r="U263" s="40" t="s">
        <v>37</v>
      </c>
      <c r="V263" s="144">
        <v>0.1096</v>
      </c>
      <c r="W263" s="144">
        <f>V263*K263</f>
        <v>23.6736</v>
      </c>
      <c r="X263" s="144">
        <v>0.0005</v>
      </c>
      <c r="Y263" s="144">
        <f>X263*K263</f>
        <v>0.108</v>
      </c>
      <c r="Z263" s="144">
        <v>0</v>
      </c>
      <c r="AA263" s="145">
        <f>Z263*K263</f>
        <v>0</v>
      </c>
      <c r="AR263" s="18" t="s">
        <v>327</v>
      </c>
      <c r="AT263" s="18" t="s">
        <v>139</v>
      </c>
      <c r="AU263" s="18" t="s">
        <v>144</v>
      </c>
      <c r="AY263" s="18" t="s">
        <v>137</v>
      </c>
      <c r="BE263" s="146">
        <f>IF(U263="základná",N263,0)</f>
        <v>0</v>
      </c>
      <c r="BF263" s="146">
        <f>IF(U263="znížená",N263,0)</f>
        <v>0</v>
      </c>
      <c r="BG263" s="146">
        <f>IF(U263="zákl. prenesená",N263,0)</f>
        <v>0</v>
      </c>
      <c r="BH263" s="146">
        <f>IF(U263="zníž. prenesená",N263,0)</f>
        <v>0</v>
      </c>
      <c r="BI263" s="146">
        <f>IF(U263="nulová",N263,0)</f>
        <v>0</v>
      </c>
      <c r="BJ263" s="18" t="s">
        <v>144</v>
      </c>
      <c r="BK263" s="146">
        <f>ROUND(L263*K263,2)</f>
        <v>0</v>
      </c>
      <c r="BL263" s="18" t="s">
        <v>327</v>
      </c>
      <c r="BM263" s="18" t="s">
        <v>604</v>
      </c>
    </row>
    <row r="264" spans="2:65" s="1" customFormat="1" ht="38.25" customHeight="1">
      <c r="B264" s="137"/>
      <c r="C264" s="138" t="s">
        <v>605</v>
      </c>
      <c r="D264" s="138" t="s">
        <v>139</v>
      </c>
      <c r="E264" s="139" t="s">
        <v>606</v>
      </c>
      <c r="F264" s="200" t="s">
        <v>607</v>
      </c>
      <c r="G264" s="200"/>
      <c r="H264" s="200"/>
      <c r="I264" s="200"/>
      <c r="J264" s="140" t="s">
        <v>149</v>
      </c>
      <c r="K264" s="141">
        <v>659.74</v>
      </c>
      <c r="L264" s="201">
        <v>0</v>
      </c>
      <c r="M264" s="201"/>
      <c r="N264" s="201">
        <f>ROUND(L264*K264,2)</f>
        <v>0</v>
      </c>
      <c r="O264" s="201"/>
      <c r="P264" s="201"/>
      <c r="Q264" s="201"/>
      <c r="R264" s="142"/>
      <c r="T264" s="143" t="s">
        <v>5</v>
      </c>
      <c r="U264" s="151" t="s">
        <v>37</v>
      </c>
      <c r="V264" s="152">
        <v>0.0776</v>
      </c>
      <c r="W264" s="152">
        <f>V264*K264</f>
        <v>51.19582</v>
      </c>
      <c r="X264" s="152">
        <v>0.0005</v>
      </c>
      <c r="Y264" s="152">
        <f>X264*K264</f>
        <v>0.32987</v>
      </c>
      <c r="Z264" s="152">
        <v>0</v>
      </c>
      <c r="AA264" s="153">
        <f>Z264*K264</f>
        <v>0</v>
      </c>
      <c r="AR264" s="18" t="s">
        <v>327</v>
      </c>
      <c r="AT264" s="18" t="s">
        <v>139</v>
      </c>
      <c r="AU264" s="18" t="s">
        <v>144</v>
      </c>
      <c r="AY264" s="18" t="s">
        <v>137</v>
      </c>
      <c r="BE264" s="146">
        <f>IF(U264="základná",N264,0)</f>
        <v>0</v>
      </c>
      <c r="BF264" s="146">
        <f>IF(U264="znížená",N264,0)</f>
        <v>0</v>
      </c>
      <c r="BG264" s="146">
        <f>IF(U264="zákl. prenesená",N264,0)</f>
        <v>0</v>
      </c>
      <c r="BH264" s="146">
        <f>IF(U264="zníž. prenesená",N264,0)</f>
        <v>0</v>
      </c>
      <c r="BI264" s="146">
        <f>IF(U264="nulová",N264,0)</f>
        <v>0</v>
      </c>
      <c r="BJ264" s="18" t="s">
        <v>144</v>
      </c>
      <c r="BK264" s="146">
        <f>ROUND(L264*K264,2)</f>
        <v>0</v>
      </c>
      <c r="BL264" s="18" t="s">
        <v>327</v>
      </c>
      <c r="BM264" s="18" t="s">
        <v>608</v>
      </c>
    </row>
    <row r="265" spans="2:18" s="1" customFormat="1" ht="6.75" customHeight="1">
      <c r="B265" s="55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</sheetData>
  <sheetProtection/>
  <mergeCells count="44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N238:Q238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N248:Q248"/>
    <mergeCell ref="N255:Q255"/>
    <mergeCell ref="F259:I259"/>
    <mergeCell ref="L259:M259"/>
    <mergeCell ref="N259:Q259"/>
    <mergeCell ref="F256:I256"/>
    <mergeCell ref="L256:M256"/>
    <mergeCell ref="F260:I260"/>
    <mergeCell ref="L260:M260"/>
    <mergeCell ref="N260:Q260"/>
    <mergeCell ref="F262:I262"/>
    <mergeCell ref="L262:M262"/>
    <mergeCell ref="N262:Q262"/>
    <mergeCell ref="N261:Q261"/>
    <mergeCell ref="N256:Q256"/>
    <mergeCell ref="F257:I257"/>
    <mergeCell ref="L257:M257"/>
    <mergeCell ref="N257:Q257"/>
    <mergeCell ref="F258:I258"/>
    <mergeCell ref="L258:M258"/>
    <mergeCell ref="N258:Q258"/>
    <mergeCell ref="F252:I252"/>
    <mergeCell ref="L252:M252"/>
    <mergeCell ref="N252:Q252"/>
    <mergeCell ref="H1:K1"/>
    <mergeCell ref="S2:AC2"/>
    <mergeCell ref="F263:I263"/>
    <mergeCell ref="L263:M263"/>
    <mergeCell ref="N263:Q263"/>
    <mergeCell ref="N174:Q174"/>
    <mergeCell ref="N182:Q182"/>
    <mergeCell ref="F264:I264"/>
    <mergeCell ref="L264:M264"/>
    <mergeCell ref="N264:Q264"/>
    <mergeCell ref="N127:Q127"/>
    <mergeCell ref="N128:Q128"/>
    <mergeCell ref="N129:Q129"/>
    <mergeCell ref="N131:Q131"/>
    <mergeCell ref="N147:Q147"/>
    <mergeCell ref="N168:Q168"/>
    <mergeCell ref="N173:Q173"/>
    <mergeCell ref="N187:Q187"/>
    <mergeCell ref="N191:Q191"/>
    <mergeCell ref="N196:Q196"/>
    <mergeCell ref="N201:Q201"/>
    <mergeCell ref="N210:Q210"/>
    <mergeCell ref="N226:Q226"/>
  </mergeCells>
  <hyperlinks>
    <hyperlink ref="F1:G1" location="C2" display="1) Krycí list rozpočtu"/>
    <hyperlink ref="H1:K1" location="C86" display="2) Rekapitulácia rozpočtu"/>
    <hyperlink ref="L1" location="C126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4"/>
  <sheetViews>
    <sheetView showGridLines="0" zoomScalePageLayoutView="0" workbookViewId="0" topLeftCell="A1">
      <pane ySplit="1" topLeftCell="A106" activePane="bottomLeft" state="frozen"/>
      <selection pane="topLeft" activeCell="A1" sqref="A1"/>
      <selection pane="bottomLeft" activeCell="L117" sqref="L117:M1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89</v>
      </c>
      <c r="G1" s="13"/>
      <c r="H1" s="212" t="s">
        <v>90</v>
      </c>
      <c r="I1" s="212"/>
      <c r="J1" s="212"/>
      <c r="K1" s="212"/>
      <c r="L1" s="13" t="s">
        <v>91</v>
      </c>
      <c r="M1" s="11"/>
      <c r="N1" s="11"/>
      <c r="O1" s="12" t="s">
        <v>92</v>
      </c>
      <c r="P1" s="11"/>
      <c r="Q1" s="11"/>
      <c r="R1" s="11"/>
      <c r="S1" s="13" t="s">
        <v>93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61" t="s">
        <v>8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18" t="s">
        <v>81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2:46" ht="36.75" customHeight="1">
      <c r="B4" s="22"/>
      <c r="C4" s="186" t="s">
        <v>94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3"/>
      <c r="T4" s="17" t="s">
        <v>12</v>
      </c>
      <c r="AT4" s="18" t="s">
        <v>6</v>
      </c>
    </row>
    <row r="5" spans="2:18" ht="6.7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4.75" customHeight="1">
      <c r="B6" s="22"/>
      <c r="C6" s="24"/>
      <c r="D6" s="28" t="s">
        <v>16</v>
      </c>
      <c r="E6" s="24"/>
      <c r="F6" s="218" t="str">
        <f>'Rekapitulácia stavby'!K6</f>
        <v>Rekonštrukcia objektu -  komunitno spolkové centrum v obci Lacková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4"/>
      <c r="R6" s="23"/>
    </row>
    <row r="7" spans="2:18" s="1" customFormat="1" ht="32.25" customHeight="1">
      <c r="B7" s="31"/>
      <c r="C7" s="32"/>
      <c r="D7" s="27" t="s">
        <v>95</v>
      </c>
      <c r="E7" s="32"/>
      <c r="F7" s="196" t="s">
        <v>609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25" customHeight="1">
      <c r="B9" s="31"/>
      <c r="C9" s="32"/>
      <c r="D9" s="154" t="s">
        <v>20</v>
      </c>
      <c r="E9" s="32"/>
      <c r="F9" s="26" t="str">
        <f>'Rekapitulácia stavby'!K8</f>
        <v>Lacková č. 78, č.p., KN C 123/6 k.ú. Lacková</v>
      </c>
      <c r="G9" s="32"/>
      <c r="H9" s="32"/>
      <c r="I9" s="32"/>
      <c r="J9" s="32"/>
      <c r="K9" s="32"/>
      <c r="L9" s="32"/>
      <c r="M9" s="154" t="s">
        <v>21</v>
      </c>
      <c r="N9" s="32"/>
      <c r="O9" s="220" t="str">
        <f>'Rekapitulácia stavby'!AN8</f>
        <v>vyplní uchádzač</v>
      </c>
      <c r="P9" s="220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154" t="s">
        <v>22</v>
      </c>
      <c r="E11" s="32"/>
      <c r="F11" s="32"/>
      <c r="G11" s="32"/>
      <c r="H11" s="32"/>
      <c r="I11" s="32"/>
      <c r="J11" s="32"/>
      <c r="K11" s="32"/>
      <c r="L11" s="32"/>
      <c r="M11" s="154" t="s">
        <v>23</v>
      </c>
      <c r="N11" s="32"/>
      <c r="O11" s="195" t="str">
        <f>IF('Rekapitulácia stavby'!AN10="","",'Rekapitulácia stavby'!AN10)</f>
        <v>00329983</v>
      </c>
      <c r="P11" s="195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IF('Rekapitulácia stavby'!E11="","",'Rekapitulácia stavby'!E11)</f>
        <v>Obec Lacková, Lacková 51, 065 01 Hniezdne, okr. Stará Ľubovňa </v>
      </c>
      <c r="F12" s="32"/>
      <c r="G12" s="32"/>
      <c r="H12" s="32"/>
      <c r="I12" s="32"/>
      <c r="J12" s="32"/>
      <c r="K12" s="32"/>
      <c r="L12" s="32"/>
      <c r="M12" s="154" t="s">
        <v>25</v>
      </c>
      <c r="N12" s="32"/>
      <c r="O12" s="195" t="str">
        <f>IF('Rekapitulácia stavby'!AN11="","",'Rekapitulácia stavby'!AN11)</f>
        <v>neplatca</v>
      </c>
      <c r="P12" s="195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95" t="str">
        <f>IF('Rekapitulácia stavby'!AN13="","",'Rekapitulácia stavby'!AN13)</f>
        <v>vyplní uchádzač</v>
      </c>
      <c r="P14" s="195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IF('Rekapitulácia stavby'!E14="","",'Rekapitulácia stavby'!E14)</f>
        <v>vyplní uchádzač</v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195" t="str">
        <f>IF('Rekapitulácia stavby'!AN14="","",'Rekapitulácia stavby'!AN14)</f>
        <v>vyplní uchádzač</v>
      </c>
      <c r="P15" s="195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95">
        <f>IF('Rekapitulácia stavby'!AN16="","",'Rekapitulácia stavby'!AN16)</f>
      </c>
      <c r="P17" s="195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195">
        <f>IF('Rekapitulácia stavby'!AN17="","",'Rekapitulácia stavby'!AN17)</f>
      </c>
      <c r="P18" s="195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95">
        <f>IF('Rekapitulácia stavby'!AN19="","",'Rekapitulácia stavby'!AN19)</f>
      </c>
      <c r="P20" s="195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195">
        <f>IF('Rekapitulácia stavby'!AN20="","",'Rekapitulácia stavby'!AN20)</f>
      </c>
      <c r="P21" s="195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7" t="s">
        <v>5</v>
      </c>
      <c r="F24" s="197"/>
      <c r="G24" s="197"/>
      <c r="H24" s="197"/>
      <c r="I24" s="197"/>
      <c r="J24" s="197"/>
      <c r="K24" s="197"/>
      <c r="L24" s="197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2" t="s">
        <v>97</v>
      </c>
      <c r="E27" s="32"/>
      <c r="F27" s="32"/>
      <c r="G27" s="32"/>
      <c r="H27" s="32"/>
      <c r="I27" s="32"/>
      <c r="J27" s="32"/>
      <c r="K27" s="32"/>
      <c r="L27" s="32"/>
      <c r="M27" s="170">
        <f>N88</f>
        <v>0</v>
      </c>
      <c r="N27" s="170"/>
      <c r="O27" s="170"/>
      <c r="P27" s="170"/>
      <c r="Q27" s="32"/>
      <c r="R27" s="33"/>
    </row>
    <row r="28" spans="2:18" s="1" customFormat="1" ht="14.25" customHeight="1">
      <c r="B28" s="31"/>
      <c r="C28" s="32"/>
      <c r="D28" s="30" t="s">
        <v>98</v>
      </c>
      <c r="E28" s="32"/>
      <c r="F28" s="32"/>
      <c r="G28" s="32"/>
      <c r="H28" s="32"/>
      <c r="I28" s="32"/>
      <c r="J28" s="32"/>
      <c r="K28" s="32"/>
      <c r="L28" s="32"/>
      <c r="M28" s="170">
        <f>N95</f>
        <v>0</v>
      </c>
      <c r="N28" s="170"/>
      <c r="O28" s="170"/>
      <c r="P28" s="170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0</v>
      </c>
      <c r="N30" s="217"/>
      <c r="O30" s="217"/>
      <c r="P30" s="217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34</v>
      </c>
      <c r="E32" s="38" t="s">
        <v>35</v>
      </c>
      <c r="F32" s="39">
        <v>0.2</v>
      </c>
      <c r="G32" s="104" t="s">
        <v>36</v>
      </c>
      <c r="H32" s="226">
        <f>ROUND((SUM(BE95:BE96)+SUM(BE114:BE233)),2)</f>
        <v>0</v>
      </c>
      <c r="I32" s="217"/>
      <c r="J32" s="217"/>
      <c r="K32" s="32"/>
      <c r="L32" s="32"/>
      <c r="M32" s="226">
        <f>ROUND(ROUND((SUM(BE95:BE96)+SUM(BE114:BE233)),2)*F32,2)</f>
        <v>0</v>
      </c>
      <c r="N32" s="217"/>
      <c r="O32" s="217"/>
      <c r="P32" s="217"/>
      <c r="Q32" s="32"/>
      <c r="R32" s="33"/>
    </row>
    <row r="33" spans="2:18" s="1" customFormat="1" ht="14.25" customHeight="1">
      <c r="B33" s="31"/>
      <c r="C33" s="32"/>
      <c r="D33" s="32"/>
      <c r="E33" s="38" t="s">
        <v>37</v>
      </c>
      <c r="F33" s="39">
        <v>0.2</v>
      </c>
      <c r="G33" s="104" t="s">
        <v>36</v>
      </c>
      <c r="H33" s="226">
        <f>ROUND((SUM(BF95:BF96)+SUM(BF114:BF233)),2)</f>
        <v>0</v>
      </c>
      <c r="I33" s="217"/>
      <c r="J33" s="217"/>
      <c r="K33" s="32"/>
      <c r="L33" s="32"/>
      <c r="M33" s="226">
        <f>ROUND(ROUND((SUM(BF95:BF96)+SUM(BF114:BF233)),2)*F33,2)</f>
        <v>0</v>
      </c>
      <c r="N33" s="217"/>
      <c r="O33" s="217"/>
      <c r="P33" s="217"/>
      <c r="Q33" s="32"/>
      <c r="R33" s="33"/>
    </row>
    <row r="34" spans="2:18" s="1" customFormat="1" ht="14.25" customHeight="1" hidden="1">
      <c r="B34" s="31"/>
      <c r="C34" s="32"/>
      <c r="D34" s="32"/>
      <c r="E34" s="38" t="s">
        <v>38</v>
      </c>
      <c r="F34" s="39">
        <v>0.2</v>
      </c>
      <c r="G34" s="104" t="s">
        <v>36</v>
      </c>
      <c r="H34" s="226">
        <f>ROUND((SUM(BG95:BG96)+SUM(BG114:BG233)),2)</f>
        <v>0</v>
      </c>
      <c r="I34" s="217"/>
      <c r="J34" s="217"/>
      <c r="K34" s="32"/>
      <c r="L34" s="32"/>
      <c r="M34" s="226">
        <v>0</v>
      </c>
      <c r="N34" s="217"/>
      <c r="O34" s="217"/>
      <c r="P34" s="217"/>
      <c r="Q34" s="32"/>
      <c r="R34" s="33"/>
    </row>
    <row r="35" spans="2:18" s="1" customFormat="1" ht="14.25" customHeight="1" hidden="1">
      <c r="B35" s="31"/>
      <c r="C35" s="32"/>
      <c r="D35" s="32"/>
      <c r="E35" s="38" t="s">
        <v>39</v>
      </c>
      <c r="F35" s="39">
        <v>0.2</v>
      </c>
      <c r="G35" s="104" t="s">
        <v>36</v>
      </c>
      <c r="H35" s="226">
        <f>ROUND((SUM(BH95:BH96)+SUM(BH114:BH233)),2)</f>
        <v>0</v>
      </c>
      <c r="I35" s="217"/>
      <c r="J35" s="217"/>
      <c r="K35" s="32"/>
      <c r="L35" s="32"/>
      <c r="M35" s="226">
        <v>0</v>
      </c>
      <c r="N35" s="217"/>
      <c r="O35" s="217"/>
      <c r="P35" s="217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26">
        <f>ROUND((SUM(BI95:BI96)+SUM(BI114:BI233)),2)</f>
        <v>0</v>
      </c>
      <c r="I36" s="217"/>
      <c r="J36" s="217"/>
      <c r="K36" s="32"/>
      <c r="L36" s="32"/>
      <c r="M36" s="226">
        <v>0</v>
      </c>
      <c r="N36" s="217"/>
      <c r="O36" s="217"/>
      <c r="P36" s="217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27">
        <f>SUM(M30:M36)</f>
        <v>0</v>
      </c>
      <c r="M38" s="227"/>
      <c r="N38" s="227"/>
      <c r="O38" s="227"/>
      <c r="P38" s="228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86" t="s">
        <v>99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18" t="str">
        <f>F6</f>
        <v>Rekonštrukcia objektu -  komunitno spolkové centrum v obci Lacková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2"/>
      <c r="R78" s="33"/>
    </row>
    <row r="79" spans="2:18" s="1" customFormat="1" ht="36.75" customHeight="1">
      <c r="B79" s="31"/>
      <c r="C79" s="65" t="s">
        <v>95</v>
      </c>
      <c r="D79" s="32"/>
      <c r="E79" s="32"/>
      <c r="F79" s="188" t="str">
        <f>F7</f>
        <v>ELI - Elektrounštalácia + bleskozvod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>Lacková č. 78, č.p., KN C 123/6 k.ú. Lacková</v>
      </c>
      <c r="G81" s="32"/>
      <c r="H81" s="32"/>
      <c r="I81" s="32"/>
      <c r="J81" s="32"/>
      <c r="K81" s="28" t="s">
        <v>21</v>
      </c>
      <c r="L81" s="32"/>
      <c r="M81" s="220" t="str">
        <f>IF(O9="","",O9)</f>
        <v>vyplní uchádzač</v>
      </c>
      <c r="N81" s="220"/>
      <c r="O81" s="220"/>
      <c r="P81" s="220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22</v>
      </c>
      <c r="D83" s="32"/>
      <c r="E83" s="32"/>
      <c r="F83" s="26" t="str">
        <f>E12</f>
        <v>Obec Lacková, Lacková 51, 065 01 Hniezdne, okr. Stará Ľubovňa </v>
      </c>
      <c r="G83" s="32"/>
      <c r="H83" s="32"/>
      <c r="I83" s="32"/>
      <c r="J83" s="32"/>
      <c r="K83" s="28" t="s">
        <v>27</v>
      </c>
      <c r="L83" s="32"/>
      <c r="M83" s="195" t="str">
        <f>E18</f>
        <v> </v>
      </c>
      <c r="N83" s="195"/>
      <c r="O83" s="195"/>
      <c r="P83" s="195"/>
      <c r="Q83" s="195"/>
      <c r="R83" s="33"/>
    </row>
    <row r="84" spans="2:18" s="1" customFormat="1" ht="14.25" customHeight="1">
      <c r="B84" s="31"/>
      <c r="C84" s="28" t="s">
        <v>26</v>
      </c>
      <c r="D84" s="32"/>
      <c r="E84" s="32"/>
      <c r="F84" s="26" t="str">
        <f>IF(E15="","",E15)</f>
        <v>vyplní uchádzač</v>
      </c>
      <c r="G84" s="32"/>
      <c r="H84" s="32"/>
      <c r="I84" s="32"/>
      <c r="J84" s="32"/>
      <c r="K84" s="28" t="s">
        <v>29</v>
      </c>
      <c r="L84" s="32"/>
      <c r="M84" s="195" t="str">
        <f>E21</f>
        <v> </v>
      </c>
      <c r="N84" s="195"/>
      <c r="O84" s="195"/>
      <c r="P84" s="195"/>
      <c r="Q84" s="195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24" t="s">
        <v>100</v>
      </c>
      <c r="D86" s="225"/>
      <c r="E86" s="225"/>
      <c r="F86" s="225"/>
      <c r="G86" s="225"/>
      <c r="H86" s="100"/>
      <c r="I86" s="100"/>
      <c r="J86" s="100"/>
      <c r="K86" s="100"/>
      <c r="L86" s="100"/>
      <c r="M86" s="100"/>
      <c r="N86" s="224" t="s">
        <v>101</v>
      </c>
      <c r="O86" s="225"/>
      <c r="P86" s="225"/>
      <c r="Q86" s="225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5">
        <f>N114</f>
        <v>0</v>
      </c>
      <c r="O88" s="215"/>
      <c r="P88" s="215"/>
      <c r="Q88" s="215"/>
      <c r="R88" s="33"/>
      <c r="AU88" s="18" t="s">
        <v>103</v>
      </c>
    </row>
    <row r="89" spans="2:18" s="6" customFormat="1" ht="24.75" customHeight="1">
      <c r="B89" s="109"/>
      <c r="C89" s="110"/>
      <c r="D89" s="111" t="s">
        <v>610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5">
        <f>N115</f>
        <v>0</v>
      </c>
      <c r="O89" s="223"/>
      <c r="P89" s="223"/>
      <c r="Q89" s="223"/>
      <c r="R89" s="112"/>
    </row>
    <row r="90" spans="2:18" s="7" customFormat="1" ht="19.5" customHeight="1">
      <c r="B90" s="113"/>
      <c r="C90" s="114"/>
      <c r="D90" s="115" t="s">
        <v>611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21">
        <f>N116</f>
        <v>0</v>
      </c>
      <c r="O90" s="222"/>
      <c r="P90" s="222"/>
      <c r="Q90" s="222"/>
      <c r="R90" s="116"/>
    </row>
    <row r="91" spans="2:18" s="7" customFormat="1" ht="19.5" customHeight="1">
      <c r="B91" s="113"/>
      <c r="C91" s="114"/>
      <c r="D91" s="115" t="s">
        <v>612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21">
        <f>N214</f>
        <v>0</v>
      </c>
      <c r="O91" s="222"/>
      <c r="P91" s="222"/>
      <c r="Q91" s="222"/>
      <c r="R91" s="116"/>
    </row>
    <row r="92" spans="2:18" s="7" customFormat="1" ht="19.5" customHeight="1">
      <c r="B92" s="113"/>
      <c r="C92" s="114"/>
      <c r="D92" s="115" t="s">
        <v>613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21">
        <f>N219</f>
        <v>0</v>
      </c>
      <c r="O92" s="222"/>
      <c r="P92" s="222"/>
      <c r="Q92" s="222"/>
      <c r="R92" s="116"/>
    </row>
    <row r="93" spans="2:18" s="6" customFormat="1" ht="24.75" customHeight="1">
      <c r="B93" s="109"/>
      <c r="C93" s="110"/>
      <c r="D93" s="111" t="s">
        <v>614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05">
        <f>N232</f>
        <v>0</v>
      </c>
      <c r="O93" s="223"/>
      <c r="P93" s="223"/>
      <c r="Q93" s="223"/>
      <c r="R93" s="112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122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15">
        <v>0</v>
      </c>
      <c r="O95" s="216"/>
      <c r="P95" s="216"/>
      <c r="Q95" s="216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88</v>
      </c>
      <c r="D97" s="100"/>
      <c r="E97" s="100"/>
      <c r="F97" s="100"/>
      <c r="G97" s="100"/>
      <c r="H97" s="100"/>
      <c r="I97" s="100"/>
      <c r="J97" s="100"/>
      <c r="K97" s="100"/>
      <c r="L97" s="176">
        <f>ROUND(SUM(N88+N95),2)</f>
        <v>0</v>
      </c>
      <c r="M97" s="176"/>
      <c r="N97" s="176"/>
      <c r="O97" s="176"/>
      <c r="P97" s="176"/>
      <c r="Q97" s="176"/>
      <c r="R97" s="33"/>
    </row>
    <row r="98" spans="2:18" s="1" customFormat="1" ht="6.7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7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75" customHeight="1">
      <c r="B103" s="31"/>
      <c r="C103" s="186" t="s">
        <v>123</v>
      </c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33"/>
    </row>
    <row r="104" spans="2:18" s="1" customFormat="1" ht="6.7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16</v>
      </c>
      <c r="D105" s="32"/>
      <c r="E105" s="32"/>
      <c r="F105" s="218" t="str">
        <f>F6</f>
        <v>Rekonštrukcia objektu -  komunitno spolkové centrum v obci Lacková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32"/>
      <c r="R105" s="33"/>
    </row>
    <row r="106" spans="2:18" s="1" customFormat="1" ht="36.75" customHeight="1">
      <c r="B106" s="31"/>
      <c r="C106" s="65" t="s">
        <v>95</v>
      </c>
      <c r="D106" s="32"/>
      <c r="E106" s="32"/>
      <c r="F106" s="188" t="str">
        <f>F7</f>
        <v>ELI - Elektrounštalácia + bleskozvod</v>
      </c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32"/>
      <c r="R106" s="33"/>
    </row>
    <row r="107" spans="2:18" s="1" customFormat="1" ht="6.7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>Lacková č. 78, č.p., KN C 123/6 k.ú. Lacková</v>
      </c>
      <c r="G108" s="32"/>
      <c r="H108" s="32"/>
      <c r="I108" s="32"/>
      <c r="J108" s="32"/>
      <c r="K108" s="28" t="s">
        <v>21</v>
      </c>
      <c r="L108" s="32"/>
      <c r="M108" s="220" t="str">
        <f>IF(O9="","",O9)</f>
        <v>vyplní uchádzač</v>
      </c>
      <c r="N108" s="220"/>
      <c r="O108" s="220"/>
      <c r="P108" s="220"/>
      <c r="Q108" s="32"/>
      <c r="R108" s="33"/>
    </row>
    <row r="109" spans="2:18" s="1" customFormat="1" ht="6.7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22</v>
      </c>
      <c r="D110" s="32"/>
      <c r="E110" s="32"/>
      <c r="F110" s="26" t="str">
        <f>E12</f>
        <v>Obec Lacková, Lacková 51, 065 01 Hniezdne, okr. Stará Ľubovňa </v>
      </c>
      <c r="G110" s="32"/>
      <c r="H110" s="32"/>
      <c r="I110" s="32"/>
      <c r="J110" s="32"/>
      <c r="K110" s="28" t="s">
        <v>27</v>
      </c>
      <c r="L110" s="32"/>
      <c r="M110" s="195" t="str">
        <f>E18</f>
        <v> </v>
      </c>
      <c r="N110" s="195"/>
      <c r="O110" s="195"/>
      <c r="P110" s="195"/>
      <c r="Q110" s="195"/>
      <c r="R110" s="33"/>
    </row>
    <row r="111" spans="2:18" s="1" customFormat="1" ht="14.25" customHeight="1">
      <c r="B111" s="31"/>
      <c r="C111" s="28" t="s">
        <v>26</v>
      </c>
      <c r="D111" s="32"/>
      <c r="E111" s="32"/>
      <c r="F111" s="26" t="str">
        <f>IF(E15="","",E15)</f>
        <v>vyplní uchádzač</v>
      </c>
      <c r="G111" s="32"/>
      <c r="H111" s="32"/>
      <c r="I111" s="32"/>
      <c r="J111" s="32"/>
      <c r="K111" s="28" t="s">
        <v>29</v>
      </c>
      <c r="L111" s="32"/>
      <c r="M111" s="195" t="str">
        <f>E21</f>
        <v> </v>
      </c>
      <c r="N111" s="195"/>
      <c r="O111" s="195"/>
      <c r="P111" s="195"/>
      <c r="Q111" s="195"/>
      <c r="R111" s="33"/>
    </row>
    <row r="112" spans="2:18" s="1" customFormat="1" ht="9.7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124</v>
      </c>
      <c r="D113" s="121" t="s">
        <v>125</v>
      </c>
      <c r="E113" s="121" t="s">
        <v>52</v>
      </c>
      <c r="F113" s="213" t="s">
        <v>126</v>
      </c>
      <c r="G113" s="213"/>
      <c r="H113" s="213"/>
      <c r="I113" s="213"/>
      <c r="J113" s="121" t="s">
        <v>127</v>
      </c>
      <c r="K113" s="121" t="s">
        <v>128</v>
      </c>
      <c r="L113" s="213" t="s">
        <v>129</v>
      </c>
      <c r="M113" s="213"/>
      <c r="N113" s="213" t="s">
        <v>101</v>
      </c>
      <c r="O113" s="213"/>
      <c r="P113" s="213"/>
      <c r="Q113" s="214"/>
      <c r="R113" s="122"/>
      <c r="T113" s="72" t="s">
        <v>130</v>
      </c>
      <c r="U113" s="73" t="s">
        <v>34</v>
      </c>
      <c r="V113" s="73" t="s">
        <v>131</v>
      </c>
      <c r="W113" s="73" t="s">
        <v>132</v>
      </c>
      <c r="X113" s="73" t="s">
        <v>133</v>
      </c>
      <c r="Y113" s="73" t="s">
        <v>134</v>
      </c>
      <c r="Z113" s="73" t="s">
        <v>135</v>
      </c>
      <c r="AA113" s="74" t="s">
        <v>136</v>
      </c>
    </row>
    <row r="114" spans="2:63" s="1" customFormat="1" ht="29.25" customHeight="1">
      <c r="B114" s="31"/>
      <c r="C114" s="76" t="s">
        <v>97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02">
        <f>BK114</f>
        <v>0</v>
      </c>
      <c r="O114" s="203"/>
      <c r="P114" s="203"/>
      <c r="Q114" s="203"/>
      <c r="R114" s="33"/>
      <c r="T114" s="75"/>
      <c r="U114" s="47"/>
      <c r="V114" s="47"/>
      <c r="W114" s="123">
        <f>W115+W232</f>
        <v>0</v>
      </c>
      <c r="X114" s="47"/>
      <c r="Y114" s="123">
        <f>Y115+Y232</f>
        <v>0</v>
      </c>
      <c r="Z114" s="47"/>
      <c r="AA114" s="124">
        <f>AA115+AA232</f>
        <v>0</v>
      </c>
      <c r="AT114" s="18" t="s">
        <v>69</v>
      </c>
      <c r="AU114" s="18" t="s">
        <v>103</v>
      </c>
      <c r="BK114" s="125">
        <f>BK115+BK232</f>
        <v>0</v>
      </c>
    </row>
    <row r="115" spans="2:63" s="9" customFormat="1" ht="36.75" customHeight="1">
      <c r="B115" s="126"/>
      <c r="C115" s="127"/>
      <c r="D115" s="128" t="s">
        <v>610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04">
        <f>BK115</f>
        <v>0</v>
      </c>
      <c r="O115" s="205"/>
      <c r="P115" s="205"/>
      <c r="Q115" s="205"/>
      <c r="R115" s="129"/>
      <c r="T115" s="130"/>
      <c r="U115" s="127"/>
      <c r="V115" s="127"/>
      <c r="W115" s="131">
        <f>W116+W214+W219</f>
        <v>0</v>
      </c>
      <c r="X115" s="127"/>
      <c r="Y115" s="131">
        <f>Y116+Y214+Y219</f>
        <v>0</v>
      </c>
      <c r="Z115" s="127"/>
      <c r="AA115" s="132">
        <f>AA116+AA214+AA219</f>
        <v>0</v>
      </c>
      <c r="AR115" s="133" t="s">
        <v>77</v>
      </c>
      <c r="AT115" s="134" t="s">
        <v>69</v>
      </c>
      <c r="AU115" s="134" t="s">
        <v>70</v>
      </c>
      <c r="AY115" s="133" t="s">
        <v>137</v>
      </c>
      <c r="BK115" s="135">
        <f>BK116+BK214+BK219</f>
        <v>0</v>
      </c>
    </row>
    <row r="116" spans="2:63" s="9" customFormat="1" ht="19.5" customHeight="1">
      <c r="B116" s="126"/>
      <c r="C116" s="127"/>
      <c r="D116" s="136" t="s">
        <v>611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06">
        <f>BK116</f>
        <v>0</v>
      </c>
      <c r="O116" s="207"/>
      <c r="P116" s="207"/>
      <c r="Q116" s="207"/>
      <c r="R116" s="129"/>
      <c r="T116" s="130"/>
      <c r="U116" s="127"/>
      <c r="V116" s="127"/>
      <c r="W116" s="131">
        <f>SUM(W117:W213)</f>
        <v>0</v>
      </c>
      <c r="X116" s="127"/>
      <c r="Y116" s="131">
        <f>SUM(Y117:Y213)</f>
        <v>0</v>
      </c>
      <c r="Z116" s="127"/>
      <c r="AA116" s="132">
        <f>SUM(AA117:AA213)</f>
        <v>0</v>
      </c>
      <c r="AR116" s="133" t="s">
        <v>77</v>
      </c>
      <c r="AT116" s="134" t="s">
        <v>69</v>
      </c>
      <c r="AU116" s="134" t="s">
        <v>77</v>
      </c>
      <c r="AY116" s="133" t="s">
        <v>137</v>
      </c>
      <c r="BK116" s="135">
        <f>SUM(BK117:BK213)</f>
        <v>0</v>
      </c>
    </row>
    <row r="117" spans="2:65" s="1" customFormat="1" ht="25.5" customHeight="1">
      <c r="B117" s="137"/>
      <c r="C117" s="138" t="s">
        <v>77</v>
      </c>
      <c r="D117" s="138" t="s">
        <v>139</v>
      </c>
      <c r="E117" s="139" t="s">
        <v>615</v>
      </c>
      <c r="F117" s="200" t="s">
        <v>616</v>
      </c>
      <c r="G117" s="200"/>
      <c r="H117" s="200"/>
      <c r="I117" s="200"/>
      <c r="J117" s="140" t="s">
        <v>228</v>
      </c>
      <c r="K117" s="141">
        <v>70</v>
      </c>
      <c r="L117" s="201">
        <v>0</v>
      </c>
      <c r="M117" s="201"/>
      <c r="N117" s="201">
        <f aca="true" t="shared" si="0" ref="N117:N148">ROUND(L117*K117,2)</f>
        <v>0</v>
      </c>
      <c r="O117" s="201"/>
      <c r="P117" s="201"/>
      <c r="Q117" s="201"/>
      <c r="R117" s="142"/>
      <c r="T117" s="143" t="s">
        <v>5</v>
      </c>
      <c r="U117" s="40" t="s">
        <v>37</v>
      </c>
      <c r="V117" s="144">
        <v>0</v>
      </c>
      <c r="W117" s="144">
        <f aca="true" t="shared" si="1" ref="W117:W148">V117*K117</f>
        <v>0</v>
      </c>
      <c r="X117" s="144">
        <v>0</v>
      </c>
      <c r="Y117" s="144">
        <f aca="true" t="shared" si="2" ref="Y117:Y148">X117*K117</f>
        <v>0</v>
      </c>
      <c r="Z117" s="144">
        <v>0</v>
      </c>
      <c r="AA117" s="145">
        <f aca="true" t="shared" si="3" ref="AA117:AA148">Z117*K117</f>
        <v>0</v>
      </c>
      <c r="AR117" s="18" t="s">
        <v>143</v>
      </c>
      <c r="AT117" s="18" t="s">
        <v>139</v>
      </c>
      <c r="AU117" s="18" t="s">
        <v>144</v>
      </c>
      <c r="AY117" s="18" t="s">
        <v>137</v>
      </c>
      <c r="BE117" s="146">
        <f aca="true" t="shared" si="4" ref="BE117:BE148">IF(U117="základná",N117,0)</f>
        <v>0</v>
      </c>
      <c r="BF117" s="146">
        <f aca="true" t="shared" si="5" ref="BF117:BF148">IF(U117="znížená",N117,0)</f>
        <v>0</v>
      </c>
      <c r="BG117" s="146">
        <f aca="true" t="shared" si="6" ref="BG117:BG148">IF(U117="zákl. prenesená",N117,0)</f>
        <v>0</v>
      </c>
      <c r="BH117" s="146">
        <f aca="true" t="shared" si="7" ref="BH117:BH148">IF(U117="zníž. prenesená",N117,0)</f>
        <v>0</v>
      </c>
      <c r="BI117" s="146">
        <f aca="true" t="shared" si="8" ref="BI117:BI148">IF(U117="nulová",N117,0)</f>
        <v>0</v>
      </c>
      <c r="BJ117" s="18" t="s">
        <v>144</v>
      </c>
      <c r="BK117" s="146">
        <f aca="true" t="shared" si="9" ref="BK117:BK148">ROUND(L117*K117,2)</f>
        <v>0</v>
      </c>
      <c r="BL117" s="18" t="s">
        <v>143</v>
      </c>
      <c r="BM117" s="18" t="s">
        <v>617</v>
      </c>
    </row>
    <row r="118" spans="2:65" s="1" customFormat="1" ht="16.5" customHeight="1">
      <c r="B118" s="137"/>
      <c r="C118" s="147" t="s">
        <v>144</v>
      </c>
      <c r="D118" s="147" t="s">
        <v>204</v>
      </c>
      <c r="E118" s="148" t="s">
        <v>618</v>
      </c>
      <c r="F118" s="210" t="s">
        <v>619</v>
      </c>
      <c r="G118" s="210"/>
      <c r="H118" s="210"/>
      <c r="I118" s="210"/>
      <c r="J118" s="149" t="s">
        <v>228</v>
      </c>
      <c r="K118" s="150">
        <v>73.5</v>
      </c>
      <c r="L118" s="211">
        <v>0</v>
      </c>
      <c r="M118" s="211"/>
      <c r="N118" s="211">
        <f t="shared" si="0"/>
        <v>0</v>
      </c>
      <c r="O118" s="201"/>
      <c r="P118" s="201"/>
      <c r="Q118" s="201"/>
      <c r="R118" s="142"/>
      <c r="T118" s="143" t="s">
        <v>5</v>
      </c>
      <c r="U118" s="40" t="s">
        <v>37</v>
      </c>
      <c r="V118" s="144">
        <v>0</v>
      </c>
      <c r="W118" s="144">
        <f t="shared" si="1"/>
        <v>0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207</v>
      </c>
      <c r="AT118" s="18" t="s">
        <v>204</v>
      </c>
      <c r="AU118" s="18" t="s">
        <v>144</v>
      </c>
      <c r="AY118" s="18" t="s">
        <v>137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144</v>
      </c>
      <c r="BK118" s="146">
        <f t="shared" si="9"/>
        <v>0</v>
      </c>
      <c r="BL118" s="18" t="s">
        <v>143</v>
      </c>
      <c r="BM118" s="18" t="s">
        <v>620</v>
      </c>
    </row>
    <row r="119" spans="2:65" s="1" customFormat="1" ht="25.5" customHeight="1">
      <c r="B119" s="137"/>
      <c r="C119" s="138" t="s">
        <v>345</v>
      </c>
      <c r="D119" s="138" t="s">
        <v>139</v>
      </c>
      <c r="E119" s="139" t="s">
        <v>621</v>
      </c>
      <c r="F119" s="200" t="s">
        <v>622</v>
      </c>
      <c r="G119" s="200"/>
      <c r="H119" s="200"/>
      <c r="I119" s="200"/>
      <c r="J119" s="140" t="s">
        <v>228</v>
      </c>
      <c r="K119" s="141">
        <v>90</v>
      </c>
      <c r="L119" s="201">
        <v>0</v>
      </c>
      <c r="M119" s="201"/>
      <c r="N119" s="201">
        <f t="shared" si="0"/>
        <v>0</v>
      </c>
      <c r="O119" s="201"/>
      <c r="P119" s="201"/>
      <c r="Q119" s="201"/>
      <c r="R119" s="142"/>
      <c r="T119" s="143" t="s">
        <v>5</v>
      </c>
      <c r="U119" s="40" t="s">
        <v>37</v>
      </c>
      <c r="V119" s="144">
        <v>0</v>
      </c>
      <c r="W119" s="144">
        <f t="shared" si="1"/>
        <v>0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143</v>
      </c>
      <c r="AT119" s="18" t="s">
        <v>139</v>
      </c>
      <c r="AU119" s="18" t="s">
        <v>144</v>
      </c>
      <c r="AY119" s="18" t="s">
        <v>137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144</v>
      </c>
      <c r="BK119" s="146">
        <f t="shared" si="9"/>
        <v>0</v>
      </c>
      <c r="BL119" s="18" t="s">
        <v>143</v>
      </c>
      <c r="BM119" s="18" t="s">
        <v>623</v>
      </c>
    </row>
    <row r="120" spans="2:65" s="1" customFormat="1" ht="25.5" customHeight="1">
      <c r="B120" s="137"/>
      <c r="C120" s="147" t="s">
        <v>143</v>
      </c>
      <c r="D120" s="147" t="s">
        <v>204</v>
      </c>
      <c r="E120" s="148" t="s">
        <v>624</v>
      </c>
      <c r="F120" s="210" t="s">
        <v>625</v>
      </c>
      <c r="G120" s="210"/>
      <c r="H120" s="210"/>
      <c r="I120" s="210"/>
      <c r="J120" s="149" t="s">
        <v>228</v>
      </c>
      <c r="K120" s="150">
        <v>94.5</v>
      </c>
      <c r="L120" s="211">
        <v>0</v>
      </c>
      <c r="M120" s="211"/>
      <c r="N120" s="211">
        <f t="shared" si="0"/>
        <v>0</v>
      </c>
      <c r="O120" s="201"/>
      <c r="P120" s="201"/>
      <c r="Q120" s="201"/>
      <c r="R120" s="142"/>
      <c r="T120" s="143" t="s">
        <v>5</v>
      </c>
      <c r="U120" s="40" t="s">
        <v>37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207</v>
      </c>
      <c r="AT120" s="18" t="s">
        <v>204</v>
      </c>
      <c r="AU120" s="18" t="s">
        <v>144</v>
      </c>
      <c r="AY120" s="18" t="s">
        <v>137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144</v>
      </c>
      <c r="BK120" s="146">
        <f t="shared" si="9"/>
        <v>0</v>
      </c>
      <c r="BL120" s="18" t="s">
        <v>143</v>
      </c>
      <c r="BM120" s="18" t="s">
        <v>626</v>
      </c>
    </row>
    <row r="121" spans="2:65" s="1" customFormat="1" ht="25.5" customHeight="1">
      <c r="B121" s="137"/>
      <c r="C121" s="138" t="s">
        <v>261</v>
      </c>
      <c r="D121" s="138" t="s">
        <v>139</v>
      </c>
      <c r="E121" s="139" t="s">
        <v>627</v>
      </c>
      <c r="F121" s="200" t="s">
        <v>628</v>
      </c>
      <c r="G121" s="200"/>
      <c r="H121" s="200"/>
      <c r="I121" s="200"/>
      <c r="J121" s="140" t="s">
        <v>228</v>
      </c>
      <c r="K121" s="141">
        <v>110</v>
      </c>
      <c r="L121" s="201">
        <v>0</v>
      </c>
      <c r="M121" s="201"/>
      <c r="N121" s="201">
        <f t="shared" si="0"/>
        <v>0</v>
      </c>
      <c r="O121" s="201"/>
      <c r="P121" s="201"/>
      <c r="Q121" s="201"/>
      <c r="R121" s="142"/>
      <c r="T121" s="143" t="s">
        <v>5</v>
      </c>
      <c r="U121" s="40" t="s">
        <v>37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143</v>
      </c>
      <c r="AT121" s="18" t="s">
        <v>139</v>
      </c>
      <c r="AU121" s="18" t="s">
        <v>144</v>
      </c>
      <c r="AY121" s="18" t="s">
        <v>137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144</v>
      </c>
      <c r="BK121" s="146">
        <f t="shared" si="9"/>
        <v>0</v>
      </c>
      <c r="BL121" s="18" t="s">
        <v>143</v>
      </c>
      <c r="BM121" s="18" t="s">
        <v>629</v>
      </c>
    </row>
    <row r="122" spans="2:65" s="1" customFormat="1" ht="25.5" customHeight="1">
      <c r="B122" s="137"/>
      <c r="C122" s="147" t="s">
        <v>249</v>
      </c>
      <c r="D122" s="147" t="s">
        <v>204</v>
      </c>
      <c r="E122" s="148" t="s">
        <v>630</v>
      </c>
      <c r="F122" s="210" t="s">
        <v>631</v>
      </c>
      <c r="G122" s="210"/>
      <c r="H122" s="210"/>
      <c r="I122" s="210"/>
      <c r="J122" s="149" t="s">
        <v>228</v>
      </c>
      <c r="K122" s="150">
        <v>115.5</v>
      </c>
      <c r="L122" s="211">
        <v>0</v>
      </c>
      <c r="M122" s="211"/>
      <c r="N122" s="211">
        <f t="shared" si="0"/>
        <v>0</v>
      </c>
      <c r="O122" s="201"/>
      <c r="P122" s="201"/>
      <c r="Q122" s="201"/>
      <c r="R122" s="142"/>
      <c r="T122" s="143" t="s">
        <v>5</v>
      </c>
      <c r="U122" s="40" t="s">
        <v>37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207</v>
      </c>
      <c r="AT122" s="18" t="s">
        <v>204</v>
      </c>
      <c r="AU122" s="18" t="s">
        <v>144</v>
      </c>
      <c r="AY122" s="18" t="s">
        <v>137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144</v>
      </c>
      <c r="BK122" s="146">
        <f t="shared" si="9"/>
        <v>0</v>
      </c>
      <c r="BL122" s="18" t="s">
        <v>143</v>
      </c>
      <c r="BM122" s="18" t="s">
        <v>632</v>
      </c>
    </row>
    <row r="123" spans="2:65" s="1" customFormat="1" ht="25.5" customHeight="1">
      <c r="B123" s="137"/>
      <c r="C123" s="138" t="s">
        <v>253</v>
      </c>
      <c r="D123" s="138" t="s">
        <v>139</v>
      </c>
      <c r="E123" s="139" t="s">
        <v>633</v>
      </c>
      <c r="F123" s="200" t="s">
        <v>634</v>
      </c>
      <c r="G123" s="200"/>
      <c r="H123" s="200"/>
      <c r="I123" s="200"/>
      <c r="J123" s="140" t="s">
        <v>193</v>
      </c>
      <c r="K123" s="141">
        <v>51</v>
      </c>
      <c r="L123" s="201">
        <v>0</v>
      </c>
      <c r="M123" s="201"/>
      <c r="N123" s="201">
        <f t="shared" si="0"/>
        <v>0</v>
      </c>
      <c r="O123" s="201"/>
      <c r="P123" s="201"/>
      <c r="Q123" s="201"/>
      <c r="R123" s="142"/>
      <c r="T123" s="143" t="s">
        <v>5</v>
      </c>
      <c r="U123" s="40" t="s">
        <v>37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143</v>
      </c>
      <c r="AT123" s="18" t="s">
        <v>139</v>
      </c>
      <c r="AU123" s="18" t="s">
        <v>144</v>
      </c>
      <c r="AY123" s="18" t="s">
        <v>137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144</v>
      </c>
      <c r="BK123" s="146">
        <f t="shared" si="9"/>
        <v>0</v>
      </c>
      <c r="BL123" s="18" t="s">
        <v>143</v>
      </c>
      <c r="BM123" s="18" t="s">
        <v>635</v>
      </c>
    </row>
    <row r="124" spans="2:65" s="1" customFormat="1" ht="25.5" customHeight="1">
      <c r="B124" s="137"/>
      <c r="C124" s="147" t="s">
        <v>207</v>
      </c>
      <c r="D124" s="147" t="s">
        <v>204</v>
      </c>
      <c r="E124" s="148" t="s">
        <v>636</v>
      </c>
      <c r="F124" s="210" t="s">
        <v>637</v>
      </c>
      <c r="G124" s="210"/>
      <c r="H124" s="210"/>
      <c r="I124" s="210"/>
      <c r="J124" s="149" t="s">
        <v>193</v>
      </c>
      <c r="K124" s="150">
        <v>51</v>
      </c>
      <c r="L124" s="211">
        <v>0</v>
      </c>
      <c r="M124" s="211"/>
      <c r="N124" s="211">
        <f t="shared" si="0"/>
        <v>0</v>
      </c>
      <c r="O124" s="201"/>
      <c r="P124" s="201"/>
      <c r="Q124" s="201"/>
      <c r="R124" s="142"/>
      <c r="T124" s="143" t="s">
        <v>5</v>
      </c>
      <c r="U124" s="40" t="s">
        <v>37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207</v>
      </c>
      <c r="AT124" s="18" t="s">
        <v>204</v>
      </c>
      <c r="AU124" s="18" t="s">
        <v>144</v>
      </c>
      <c r="AY124" s="18" t="s">
        <v>137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144</v>
      </c>
      <c r="BK124" s="146">
        <f t="shared" si="9"/>
        <v>0</v>
      </c>
      <c r="BL124" s="18" t="s">
        <v>143</v>
      </c>
      <c r="BM124" s="18" t="s">
        <v>638</v>
      </c>
    </row>
    <row r="125" spans="2:65" s="1" customFormat="1" ht="25.5" customHeight="1">
      <c r="B125" s="137"/>
      <c r="C125" s="138" t="s">
        <v>257</v>
      </c>
      <c r="D125" s="138" t="s">
        <v>139</v>
      </c>
      <c r="E125" s="139" t="s">
        <v>639</v>
      </c>
      <c r="F125" s="200" t="s">
        <v>640</v>
      </c>
      <c r="G125" s="200"/>
      <c r="H125" s="200"/>
      <c r="I125" s="200"/>
      <c r="J125" s="140" t="s">
        <v>193</v>
      </c>
      <c r="K125" s="141">
        <v>15</v>
      </c>
      <c r="L125" s="201">
        <v>0</v>
      </c>
      <c r="M125" s="201"/>
      <c r="N125" s="201">
        <f t="shared" si="0"/>
        <v>0</v>
      </c>
      <c r="O125" s="201"/>
      <c r="P125" s="201"/>
      <c r="Q125" s="201"/>
      <c r="R125" s="142"/>
      <c r="T125" s="143" t="s">
        <v>5</v>
      </c>
      <c r="U125" s="40" t="s">
        <v>37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143</v>
      </c>
      <c r="AT125" s="18" t="s">
        <v>139</v>
      </c>
      <c r="AU125" s="18" t="s">
        <v>144</v>
      </c>
      <c r="AY125" s="18" t="s">
        <v>137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144</v>
      </c>
      <c r="BK125" s="146">
        <f t="shared" si="9"/>
        <v>0</v>
      </c>
      <c r="BL125" s="18" t="s">
        <v>143</v>
      </c>
      <c r="BM125" s="18" t="s">
        <v>641</v>
      </c>
    </row>
    <row r="126" spans="2:65" s="1" customFormat="1" ht="25.5" customHeight="1">
      <c r="B126" s="137"/>
      <c r="C126" s="147" t="s">
        <v>242</v>
      </c>
      <c r="D126" s="147" t="s">
        <v>204</v>
      </c>
      <c r="E126" s="148" t="s">
        <v>642</v>
      </c>
      <c r="F126" s="210" t="s">
        <v>643</v>
      </c>
      <c r="G126" s="210"/>
      <c r="H126" s="210"/>
      <c r="I126" s="210"/>
      <c r="J126" s="149" t="s">
        <v>193</v>
      </c>
      <c r="K126" s="150">
        <v>15</v>
      </c>
      <c r="L126" s="211">
        <v>0</v>
      </c>
      <c r="M126" s="211"/>
      <c r="N126" s="211">
        <f t="shared" si="0"/>
        <v>0</v>
      </c>
      <c r="O126" s="201"/>
      <c r="P126" s="201"/>
      <c r="Q126" s="201"/>
      <c r="R126" s="142"/>
      <c r="T126" s="143" t="s">
        <v>5</v>
      </c>
      <c r="U126" s="40" t="s">
        <v>37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207</v>
      </c>
      <c r="AT126" s="18" t="s">
        <v>204</v>
      </c>
      <c r="AU126" s="18" t="s">
        <v>144</v>
      </c>
      <c r="AY126" s="18" t="s">
        <v>137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144</v>
      </c>
      <c r="BK126" s="146">
        <f t="shared" si="9"/>
        <v>0</v>
      </c>
      <c r="BL126" s="18" t="s">
        <v>143</v>
      </c>
      <c r="BM126" s="18" t="s">
        <v>644</v>
      </c>
    </row>
    <row r="127" spans="2:65" s="1" customFormat="1" ht="25.5" customHeight="1">
      <c r="B127" s="137"/>
      <c r="C127" s="138" t="s">
        <v>138</v>
      </c>
      <c r="D127" s="138" t="s">
        <v>139</v>
      </c>
      <c r="E127" s="139" t="s">
        <v>645</v>
      </c>
      <c r="F127" s="200" t="s">
        <v>646</v>
      </c>
      <c r="G127" s="200"/>
      <c r="H127" s="200"/>
      <c r="I127" s="200"/>
      <c r="J127" s="140" t="s">
        <v>193</v>
      </c>
      <c r="K127" s="141">
        <v>1</v>
      </c>
      <c r="L127" s="201">
        <v>0</v>
      </c>
      <c r="M127" s="201"/>
      <c r="N127" s="201">
        <f t="shared" si="0"/>
        <v>0</v>
      </c>
      <c r="O127" s="201"/>
      <c r="P127" s="201"/>
      <c r="Q127" s="201"/>
      <c r="R127" s="142"/>
      <c r="T127" s="143" t="s">
        <v>5</v>
      </c>
      <c r="U127" s="40" t="s">
        <v>37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143</v>
      </c>
      <c r="AT127" s="18" t="s">
        <v>139</v>
      </c>
      <c r="AU127" s="18" t="s">
        <v>144</v>
      </c>
      <c r="AY127" s="18" t="s">
        <v>137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144</v>
      </c>
      <c r="BK127" s="146">
        <f t="shared" si="9"/>
        <v>0</v>
      </c>
      <c r="BL127" s="18" t="s">
        <v>143</v>
      </c>
      <c r="BM127" s="18" t="s">
        <v>647</v>
      </c>
    </row>
    <row r="128" spans="2:65" s="1" customFormat="1" ht="16.5" customHeight="1">
      <c r="B128" s="137"/>
      <c r="C128" s="147" t="s">
        <v>392</v>
      </c>
      <c r="D128" s="147" t="s">
        <v>204</v>
      </c>
      <c r="E128" s="148" t="s">
        <v>648</v>
      </c>
      <c r="F128" s="210" t="s">
        <v>649</v>
      </c>
      <c r="G128" s="210"/>
      <c r="H128" s="210"/>
      <c r="I128" s="210"/>
      <c r="J128" s="149" t="s">
        <v>193</v>
      </c>
      <c r="K128" s="150">
        <v>1</v>
      </c>
      <c r="L128" s="211">
        <v>0</v>
      </c>
      <c r="M128" s="211"/>
      <c r="N128" s="211">
        <f t="shared" si="0"/>
        <v>0</v>
      </c>
      <c r="O128" s="201"/>
      <c r="P128" s="201"/>
      <c r="Q128" s="201"/>
      <c r="R128" s="142"/>
      <c r="T128" s="143" t="s">
        <v>5</v>
      </c>
      <c r="U128" s="40" t="s">
        <v>37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207</v>
      </c>
      <c r="AT128" s="18" t="s">
        <v>204</v>
      </c>
      <c r="AU128" s="18" t="s">
        <v>144</v>
      </c>
      <c r="AY128" s="18" t="s">
        <v>137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144</v>
      </c>
      <c r="BK128" s="146">
        <f t="shared" si="9"/>
        <v>0</v>
      </c>
      <c r="BL128" s="18" t="s">
        <v>143</v>
      </c>
      <c r="BM128" s="18" t="s">
        <v>650</v>
      </c>
    </row>
    <row r="129" spans="2:65" s="1" customFormat="1" ht="38.25" customHeight="1">
      <c r="B129" s="137"/>
      <c r="C129" s="138" t="s">
        <v>388</v>
      </c>
      <c r="D129" s="138" t="s">
        <v>139</v>
      </c>
      <c r="E129" s="139" t="s">
        <v>651</v>
      </c>
      <c r="F129" s="200" t="s">
        <v>652</v>
      </c>
      <c r="G129" s="200"/>
      <c r="H129" s="200"/>
      <c r="I129" s="200"/>
      <c r="J129" s="140" t="s">
        <v>193</v>
      </c>
      <c r="K129" s="141">
        <v>96</v>
      </c>
      <c r="L129" s="201">
        <v>0</v>
      </c>
      <c r="M129" s="201"/>
      <c r="N129" s="201">
        <f t="shared" si="0"/>
        <v>0</v>
      </c>
      <c r="O129" s="201"/>
      <c r="P129" s="201"/>
      <c r="Q129" s="201"/>
      <c r="R129" s="142"/>
      <c r="T129" s="143" t="s">
        <v>5</v>
      </c>
      <c r="U129" s="40" t="s">
        <v>37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143</v>
      </c>
      <c r="AT129" s="18" t="s">
        <v>139</v>
      </c>
      <c r="AU129" s="18" t="s">
        <v>144</v>
      </c>
      <c r="AY129" s="18" t="s">
        <v>137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144</v>
      </c>
      <c r="BK129" s="146">
        <f t="shared" si="9"/>
        <v>0</v>
      </c>
      <c r="BL129" s="18" t="s">
        <v>143</v>
      </c>
      <c r="BM129" s="18" t="s">
        <v>653</v>
      </c>
    </row>
    <row r="130" spans="2:65" s="1" customFormat="1" ht="38.25" customHeight="1">
      <c r="B130" s="137"/>
      <c r="C130" s="138" t="s">
        <v>396</v>
      </c>
      <c r="D130" s="138" t="s">
        <v>139</v>
      </c>
      <c r="E130" s="139" t="s">
        <v>654</v>
      </c>
      <c r="F130" s="200" t="s">
        <v>655</v>
      </c>
      <c r="G130" s="200"/>
      <c r="H130" s="200"/>
      <c r="I130" s="200"/>
      <c r="J130" s="140" t="s">
        <v>193</v>
      </c>
      <c r="K130" s="141">
        <v>26</v>
      </c>
      <c r="L130" s="201">
        <v>0</v>
      </c>
      <c r="M130" s="201"/>
      <c r="N130" s="201">
        <f t="shared" si="0"/>
        <v>0</v>
      </c>
      <c r="O130" s="201"/>
      <c r="P130" s="201"/>
      <c r="Q130" s="201"/>
      <c r="R130" s="142"/>
      <c r="T130" s="143" t="s">
        <v>5</v>
      </c>
      <c r="U130" s="40" t="s">
        <v>37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143</v>
      </c>
      <c r="AT130" s="18" t="s">
        <v>139</v>
      </c>
      <c r="AU130" s="18" t="s">
        <v>144</v>
      </c>
      <c r="AY130" s="18" t="s">
        <v>137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144</v>
      </c>
      <c r="BK130" s="146">
        <f t="shared" si="9"/>
        <v>0</v>
      </c>
      <c r="BL130" s="18" t="s">
        <v>143</v>
      </c>
      <c r="BM130" s="18" t="s">
        <v>656</v>
      </c>
    </row>
    <row r="131" spans="2:65" s="1" customFormat="1" ht="38.25" customHeight="1">
      <c r="B131" s="137"/>
      <c r="C131" s="138" t="s">
        <v>400</v>
      </c>
      <c r="D131" s="138" t="s">
        <v>139</v>
      </c>
      <c r="E131" s="139" t="s">
        <v>657</v>
      </c>
      <c r="F131" s="200" t="s">
        <v>658</v>
      </c>
      <c r="G131" s="200"/>
      <c r="H131" s="200"/>
      <c r="I131" s="200"/>
      <c r="J131" s="140" t="s">
        <v>193</v>
      </c>
      <c r="K131" s="141">
        <v>16</v>
      </c>
      <c r="L131" s="201">
        <v>0</v>
      </c>
      <c r="M131" s="201"/>
      <c r="N131" s="201">
        <f t="shared" si="0"/>
        <v>0</v>
      </c>
      <c r="O131" s="201"/>
      <c r="P131" s="201"/>
      <c r="Q131" s="201"/>
      <c r="R131" s="142"/>
      <c r="T131" s="143" t="s">
        <v>5</v>
      </c>
      <c r="U131" s="40" t="s">
        <v>37</v>
      </c>
      <c r="V131" s="144">
        <v>0</v>
      </c>
      <c r="W131" s="144">
        <f t="shared" si="1"/>
        <v>0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143</v>
      </c>
      <c r="AT131" s="18" t="s">
        <v>139</v>
      </c>
      <c r="AU131" s="18" t="s">
        <v>144</v>
      </c>
      <c r="AY131" s="18" t="s">
        <v>137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144</v>
      </c>
      <c r="BK131" s="146">
        <f t="shared" si="9"/>
        <v>0</v>
      </c>
      <c r="BL131" s="18" t="s">
        <v>143</v>
      </c>
      <c r="BM131" s="18" t="s">
        <v>659</v>
      </c>
    </row>
    <row r="132" spans="2:65" s="1" customFormat="1" ht="25.5" customHeight="1">
      <c r="B132" s="137"/>
      <c r="C132" s="138" t="s">
        <v>327</v>
      </c>
      <c r="D132" s="138" t="s">
        <v>139</v>
      </c>
      <c r="E132" s="139" t="s">
        <v>660</v>
      </c>
      <c r="F132" s="200" t="s">
        <v>661</v>
      </c>
      <c r="G132" s="200"/>
      <c r="H132" s="200"/>
      <c r="I132" s="200"/>
      <c r="J132" s="140" t="s">
        <v>193</v>
      </c>
      <c r="K132" s="141">
        <v>2</v>
      </c>
      <c r="L132" s="201">
        <v>0</v>
      </c>
      <c r="M132" s="201"/>
      <c r="N132" s="201">
        <f t="shared" si="0"/>
        <v>0</v>
      </c>
      <c r="O132" s="201"/>
      <c r="P132" s="201"/>
      <c r="Q132" s="201"/>
      <c r="R132" s="142"/>
      <c r="T132" s="143" t="s">
        <v>5</v>
      </c>
      <c r="U132" s="40" t="s">
        <v>37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143</v>
      </c>
      <c r="AT132" s="18" t="s">
        <v>139</v>
      </c>
      <c r="AU132" s="18" t="s">
        <v>144</v>
      </c>
      <c r="AY132" s="18" t="s">
        <v>137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144</v>
      </c>
      <c r="BK132" s="146">
        <f t="shared" si="9"/>
        <v>0</v>
      </c>
      <c r="BL132" s="18" t="s">
        <v>143</v>
      </c>
      <c r="BM132" s="18" t="s">
        <v>662</v>
      </c>
    </row>
    <row r="133" spans="2:65" s="1" customFormat="1" ht="25.5" customHeight="1">
      <c r="B133" s="137"/>
      <c r="C133" s="147" t="s">
        <v>146</v>
      </c>
      <c r="D133" s="147" t="s">
        <v>204</v>
      </c>
      <c r="E133" s="148" t="s">
        <v>663</v>
      </c>
      <c r="F133" s="210" t="s">
        <v>664</v>
      </c>
      <c r="G133" s="210"/>
      <c r="H133" s="210"/>
      <c r="I133" s="210"/>
      <c r="J133" s="149" t="s">
        <v>193</v>
      </c>
      <c r="K133" s="150">
        <v>2</v>
      </c>
      <c r="L133" s="211">
        <v>0</v>
      </c>
      <c r="M133" s="211"/>
      <c r="N133" s="211">
        <f t="shared" si="0"/>
        <v>0</v>
      </c>
      <c r="O133" s="201"/>
      <c r="P133" s="201"/>
      <c r="Q133" s="201"/>
      <c r="R133" s="142"/>
      <c r="T133" s="143" t="s">
        <v>5</v>
      </c>
      <c r="U133" s="40" t="s">
        <v>37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207</v>
      </c>
      <c r="AT133" s="18" t="s">
        <v>204</v>
      </c>
      <c r="AU133" s="18" t="s">
        <v>144</v>
      </c>
      <c r="AY133" s="18" t="s">
        <v>137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144</v>
      </c>
      <c r="BK133" s="146">
        <f t="shared" si="9"/>
        <v>0</v>
      </c>
      <c r="BL133" s="18" t="s">
        <v>143</v>
      </c>
      <c r="BM133" s="18" t="s">
        <v>665</v>
      </c>
    </row>
    <row r="134" spans="2:65" s="1" customFormat="1" ht="25.5" customHeight="1">
      <c r="B134" s="137"/>
      <c r="C134" s="138" t="s">
        <v>151</v>
      </c>
      <c r="D134" s="138" t="s">
        <v>139</v>
      </c>
      <c r="E134" s="139" t="s">
        <v>666</v>
      </c>
      <c r="F134" s="200" t="s">
        <v>667</v>
      </c>
      <c r="G134" s="200"/>
      <c r="H134" s="200"/>
      <c r="I134" s="200"/>
      <c r="J134" s="140" t="s">
        <v>193</v>
      </c>
      <c r="K134" s="141">
        <v>2</v>
      </c>
      <c r="L134" s="201">
        <v>0</v>
      </c>
      <c r="M134" s="201"/>
      <c r="N134" s="201">
        <f t="shared" si="0"/>
        <v>0</v>
      </c>
      <c r="O134" s="201"/>
      <c r="P134" s="201"/>
      <c r="Q134" s="201"/>
      <c r="R134" s="142"/>
      <c r="T134" s="143" t="s">
        <v>5</v>
      </c>
      <c r="U134" s="40" t="s">
        <v>37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143</v>
      </c>
      <c r="AT134" s="18" t="s">
        <v>139</v>
      </c>
      <c r="AU134" s="18" t="s">
        <v>144</v>
      </c>
      <c r="AY134" s="18" t="s">
        <v>137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144</v>
      </c>
      <c r="BK134" s="146">
        <f t="shared" si="9"/>
        <v>0</v>
      </c>
      <c r="BL134" s="18" t="s">
        <v>143</v>
      </c>
      <c r="BM134" s="18" t="s">
        <v>668</v>
      </c>
    </row>
    <row r="135" spans="2:65" s="1" customFormat="1" ht="16.5" customHeight="1">
      <c r="B135" s="137"/>
      <c r="C135" s="147" t="s">
        <v>669</v>
      </c>
      <c r="D135" s="147" t="s">
        <v>204</v>
      </c>
      <c r="E135" s="148" t="s">
        <v>670</v>
      </c>
      <c r="F135" s="210" t="s">
        <v>671</v>
      </c>
      <c r="G135" s="210"/>
      <c r="H135" s="210"/>
      <c r="I135" s="210"/>
      <c r="J135" s="149" t="s">
        <v>228</v>
      </c>
      <c r="K135" s="150">
        <v>2</v>
      </c>
      <c r="L135" s="211">
        <v>0</v>
      </c>
      <c r="M135" s="211"/>
      <c r="N135" s="211">
        <f t="shared" si="0"/>
        <v>0</v>
      </c>
      <c r="O135" s="201"/>
      <c r="P135" s="201"/>
      <c r="Q135" s="201"/>
      <c r="R135" s="142"/>
      <c r="T135" s="143" t="s">
        <v>5</v>
      </c>
      <c r="U135" s="40" t="s">
        <v>37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207</v>
      </c>
      <c r="AT135" s="18" t="s">
        <v>204</v>
      </c>
      <c r="AU135" s="18" t="s">
        <v>144</v>
      </c>
      <c r="AY135" s="18" t="s">
        <v>137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144</v>
      </c>
      <c r="BK135" s="146">
        <f t="shared" si="9"/>
        <v>0</v>
      </c>
      <c r="BL135" s="18" t="s">
        <v>143</v>
      </c>
      <c r="BM135" s="18" t="s">
        <v>672</v>
      </c>
    </row>
    <row r="136" spans="2:65" s="1" customFormat="1" ht="25.5" customHeight="1">
      <c r="B136" s="137"/>
      <c r="C136" s="138" t="s">
        <v>10</v>
      </c>
      <c r="D136" s="138" t="s">
        <v>139</v>
      </c>
      <c r="E136" s="139" t="s">
        <v>673</v>
      </c>
      <c r="F136" s="200" t="s">
        <v>674</v>
      </c>
      <c r="G136" s="200"/>
      <c r="H136" s="200"/>
      <c r="I136" s="200"/>
      <c r="J136" s="140" t="s">
        <v>193</v>
      </c>
      <c r="K136" s="141">
        <v>4</v>
      </c>
      <c r="L136" s="201">
        <v>0</v>
      </c>
      <c r="M136" s="201"/>
      <c r="N136" s="201">
        <f t="shared" si="0"/>
        <v>0</v>
      </c>
      <c r="O136" s="201"/>
      <c r="P136" s="201"/>
      <c r="Q136" s="201"/>
      <c r="R136" s="142"/>
      <c r="T136" s="143" t="s">
        <v>5</v>
      </c>
      <c r="U136" s="40" t="s">
        <v>37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143</v>
      </c>
      <c r="AT136" s="18" t="s">
        <v>139</v>
      </c>
      <c r="AU136" s="18" t="s">
        <v>144</v>
      </c>
      <c r="AY136" s="18" t="s">
        <v>137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144</v>
      </c>
      <c r="BK136" s="146">
        <f t="shared" si="9"/>
        <v>0</v>
      </c>
      <c r="BL136" s="18" t="s">
        <v>143</v>
      </c>
      <c r="BM136" s="18" t="s">
        <v>675</v>
      </c>
    </row>
    <row r="137" spans="2:65" s="1" customFormat="1" ht="16.5" customHeight="1">
      <c r="B137" s="137"/>
      <c r="C137" s="147" t="s">
        <v>676</v>
      </c>
      <c r="D137" s="147" t="s">
        <v>204</v>
      </c>
      <c r="E137" s="148" t="s">
        <v>677</v>
      </c>
      <c r="F137" s="210" t="s">
        <v>678</v>
      </c>
      <c r="G137" s="210"/>
      <c r="H137" s="210"/>
      <c r="I137" s="210"/>
      <c r="J137" s="149" t="s">
        <v>193</v>
      </c>
      <c r="K137" s="150">
        <v>4</v>
      </c>
      <c r="L137" s="211">
        <v>0</v>
      </c>
      <c r="M137" s="211"/>
      <c r="N137" s="211">
        <f t="shared" si="0"/>
        <v>0</v>
      </c>
      <c r="O137" s="201"/>
      <c r="P137" s="201"/>
      <c r="Q137" s="201"/>
      <c r="R137" s="142"/>
      <c r="T137" s="143" t="s">
        <v>5</v>
      </c>
      <c r="U137" s="40" t="s">
        <v>37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207</v>
      </c>
      <c r="AT137" s="18" t="s">
        <v>204</v>
      </c>
      <c r="AU137" s="18" t="s">
        <v>144</v>
      </c>
      <c r="AY137" s="18" t="s">
        <v>137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144</v>
      </c>
      <c r="BK137" s="146">
        <f t="shared" si="9"/>
        <v>0</v>
      </c>
      <c r="BL137" s="18" t="s">
        <v>143</v>
      </c>
      <c r="BM137" s="18" t="s">
        <v>679</v>
      </c>
    </row>
    <row r="138" spans="2:65" s="1" customFormat="1" ht="16.5" customHeight="1">
      <c r="B138" s="137"/>
      <c r="C138" s="138" t="s">
        <v>213</v>
      </c>
      <c r="D138" s="138" t="s">
        <v>139</v>
      </c>
      <c r="E138" s="139" t="s">
        <v>680</v>
      </c>
      <c r="F138" s="200" t="s">
        <v>681</v>
      </c>
      <c r="G138" s="200"/>
      <c r="H138" s="200"/>
      <c r="I138" s="200"/>
      <c r="J138" s="140" t="s">
        <v>193</v>
      </c>
      <c r="K138" s="141">
        <v>7</v>
      </c>
      <c r="L138" s="201">
        <v>0</v>
      </c>
      <c r="M138" s="201"/>
      <c r="N138" s="201">
        <f t="shared" si="0"/>
        <v>0</v>
      </c>
      <c r="O138" s="201"/>
      <c r="P138" s="201"/>
      <c r="Q138" s="201"/>
      <c r="R138" s="142"/>
      <c r="T138" s="143" t="s">
        <v>5</v>
      </c>
      <c r="U138" s="40" t="s">
        <v>37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143</v>
      </c>
      <c r="AT138" s="18" t="s">
        <v>139</v>
      </c>
      <c r="AU138" s="18" t="s">
        <v>144</v>
      </c>
      <c r="AY138" s="18" t="s">
        <v>137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144</v>
      </c>
      <c r="BK138" s="146">
        <f t="shared" si="9"/>
        <v>0</v>
      </c>
      <c r="BL138" s="18" t="s">
        <v>143</v>
      </c>
      <c r="BM138" s="18" t="s">
        <v>682</v>
      </c>
    </row>
    <row r="139" spans="2:65" s="1" customFormat="1" ht="16.5" customHeight="1">
      <c r="B139" s="137"/>
      <c r="C139" s="147" t="s">
        <v>217</v>
      </c>
      <c r="D139" s="147" t="s">
        <v>204</v>
      </c>
      <c r="E139" s="148" t="s">
        <v>683</v>
      </c>
      <c r="F139" s="210" t="s">
        <v>684</v>
      </c>
      <c r="G139" s="210"/>
      <c r="H139" s="210"/>
      <c r="I139" s="210"/>
      <c r="J139" s="149" t="s">
        <v>193</v>
      </c>
      <c r="K139" s="150">
        <v>7</v>
      </c>
      <c r="L139" s="211">
        <v>0</v>
      </c>
      <c r="M139" s="211"/>
      <c r="N139" s="211">
        <f t="shared" si="0"/>
        <v>0</v>
      </c>
      <c r="O139" s="201"/>
      <c r="P139" s="201"/>
      <c r="Q139" s="201"/>
      <c r="R139" s="142"/>
      <c r="T139" s="143" t="s">
        <v>5</v>
      </c>
      <c r="U139" s="40" t="s">
        <v>37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207</v>
      </c>
      <c r="AT139" s="18" t="s">
        <v>204</v>
      </c>
      <c r="AU139" s="18" t="s">
        <v>144</v>
      </c>
      <c r="AY139" s="18" t="s">
        <v>137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144</v>
      </c>
      <c r="BK139" s="146">
        <f t="shared" si="9"/>
        <v>0</v>
      </c>
      <c r="BL139" s="18" t="s">
        <v>143</v>
      </c>
      <c r="BM139" s="18" t="s">
        <v>685</v>
      </c>
    </row>
    <row r="140" spans="2:65" s="1" customFormat="1" ht="38.25" customHeight="1">
      <c r="B140" s="137"/>
      <c r="C140" s="138" t="s">
        <v>686</v>
      </c>
      <c r="D140" s="138" t="s">
        <v>139</v>
      </c>
      <c r="E140" s="139" t="s">
        <v>687</v>
      </c>
      <c r="F140" s="200" t="s">
        <v>688</v>
      </c>
      <c r="G140" s="200"/>
      <c r="H140" s="200"/>
      <c r="I140" s="200"/>
      <c r="J140" s="140" t="s">
        <v>193</v>
      </c>
      <c r="K140" s="141">
        <v>1</v>
      </c>
      <c r="L140" s="201">
        <v>0</v>
      </c>
      <c r="M140" s="201"/>
      <c r="N140" s="201">
        <f t="shared" si="0"/>
        <v>0</v>
      </c>
      <c r="O140" s="201"/>
      <c r="P140" s="201"/>
      <c r="Q140" s="201"/>
      <c r="R140" s="142"/>
      <c r="T140" s="143" t="s">
        <v>5</v>
      </c>
      <c r="U140" s="40" t="s">
        <v>37</v>
      </c>
      <c r="V140" s="144">
        <v>0</v>
      </c>
      <c r="W140" s="144">
        <f t="shared" si="1"/>
        <v>0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143</v>
      </c>
      <c r="AT140" s="18" t="s">
        <v>139</v>
      </c>
      <c r="AU140" s="18" t="s">
        <v>144</v>
      </c>
      <c r="AY140" s="18" t="s">
        <v>137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144</v>
      </c>
      <c r="BK140" s="146">
        <f t="shared" si="9"/>
        <v>0</v>
      </c>
      <c r="BL140" s="18" t="s">
        <v>143</v>
      </c>
      <c r="BM140" s="18" t="s">
        <v>689</v>
      </c>
    </row>
    <row r="141" spans="2:65" s="1" customFormat="1" ht="16.5" customHeight="1">
      <c r="B141" s="137"/>
      <c r="C141" s="147" t="s">
        <v>690</v>
      </c>
      <c r="D141" s="147" t="s">
        <v>204</v>
      </c>
      <c r="E141" s="148" t="s">
        <v>691</v>
      </c>
      <c r="F141" s="210" t="s">
        <v>692</v>
      </c>
      <c r="G141" s="210"/>
      <c r="H141" s="210"/>
      <c r="I141" s="210"/>
      <c r="J141" s="149" t="s">
        <v>193</v>
      </c>
      <c r="K141" s="150">
        <v>1</v>
      </c>
      <c r="L141" s="211">
        <v>0</v>
      </c>
      <c r="M141" s="211"/>
      <c r="N141" s="211">
        <f t="shared" si="0"/>
        <v>0</v>
      </c>
      <c r="O141" s="201"/>
      <c r="P141" s="201"/>
      <c r="Q141" s="201"/>
      <c r="R141" s="142"/>
      <c r="T141" s="143" t="s">
        <v>5</v>
      </c>
      <c r="U141" s="40" t="s">
        <v>37</v>
      </c>
      <c r="V141" s="144">
        <v>0</v>
      </c>
      <c r="W141" s="144">
        <f t="shared" si="1"/>
        <v>0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8" t="s">
        <v>207</v>
      </c>
      <c r="AT141" s="18" t="s">
        <v>204</v>
      </c>
      <c r="AU141" s="18" t="s">
        <v>144</v>
      </c>
      <c r="AY141" s="18" t="s">
        <v>137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144</v>
      </c>
      <c r="BK141" s="146">
        <f t="shared" si="9"/>
        <v>0</v>
      </c>
      <c r="BL141" s="18" t="s">
        <v>143</v>
      </c>
      <c r="BM141" s="18" t="s">
        <v>693</v>
      </c>
    </row>
    <row r="142" spans="2:65" s="1" customFormat="1" ht="25.5" customHeight="1">
      <c r="B142" s="137"/>
      <c r="C142" s="138" t="s">
        <v>190</v>
      </c>
      <c r="D142" s="138" t="s">
        <v>139</v>
      </c>
      <c r="E142" s="139" t="s">
        <v>694</v>
      </c>
      <c r="F142" s="200" t="s">
        <v>695</v>
      </c>
      <c r="G142" s="200"/>
      <c r="H142" s="200"/>
      <c r="I142" s="200"/>
      <c r="J142" s="140" t="s">
        <v>193</v>
      </c>
      <c r="K142" s="141">
        <v>8</v>
      </c>
      <c r="L142" s="201">
        <v>0</v>
      </c>
      <c r="M142" s="201"/>
      <c r="N142" s="201">
        <f t="shared" si="0"/>
        <v>0</v>
      </c>
      <c r="O142" s="201"/>
      <c r="P142" s="201"/>
      <c r="Q142" s="201"/>
      <c r="R142" s="142"/>
      <c r="T142" s="143" t="s">
        <v>5</v>
      </c>
      <c r="U142" s="40" t="s">
        <v>37</v>
      </c>
      <c r="V142" s="144">
        <v>0</v>
      </c>
      <c r="W142" s="144">
        <f t="shared" si="1"/>
        <v>0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143</v>
      </c>
      <c r="AT142" s="18" t="s">
        <v>139</v>
      </c>
      <c r="AU142" s="18" t="s">
        <v>144</v>
      </c>
      <c r="AY142" s="18" t="s">
        <v>137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144</v>
      </c>
      <c r="BK142" s="146">
        <f t="shared" si="9"/>
        <v>0</v>
      </c>
      <c r="BL142" s="18" t="s">
        <v>143</v>
      </c>
      <c r="BM142" s="18" t="s">
        <v>696</v>
      </c>
    </row>
    <row r="143" spans="2:65" s="1" customFormat="1" ht="16.5" customHeight="1">
      <c r="B143" s="137"/>
      <c r="C143" s="147" t="s">
        <v>199</v>
      </c>
      <c r="D143" s="147" t="s">
        <v>204</v>
      </c>
      <c r="E143" s="148" t="s">
        <v>697</v>
      </c>
      <c r="F143" s="210" t="s">
        <v>698</v>
      </c>
      <c r="G143" s="210"/>
      <c r="H143" s="210"/>
      <c r="I143" s="210"/>
      <c r="J143" s="149" t="s">
        <v>193</v>
      </c>
      <c r="K143" s="150">
        <v>8</v>
      </c>
      <c r="L143" s="211">
        <v>0</v>
      </c>
      <c r="M143" s="211"/>
      <c r="N143" s="211">
        <f t="shared" si="0"/>
        <v>0</v>
      </c>
      <c r="O143" s="201"/>
      <c r="P143" s="201"/>
      <c r="Q143" s="201"/>
      <c r="R143" s="142"/>
      <c r="T143" s="143" t="s">
        <v>5</v>
      </c>
      <c r="U143" s="40" t="s">
        <v>37</v>
      </c>
      <c r="V143" s="144">
        <v>0</v>
      </c>
      <c r="W143" s="144">
        <f t="shared" si="1"/>
        <v>0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207</v>
      </c>
      <c r="AT143" s="18" t="s">
        <v>204</v>
      </c>
      <c r="AU143" s="18" t="s">
        <v>144</v>
      </c>
      <c r="AY143" s="18" t="s">
        <v>137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144</v>
      </c>
      <c r="BK143" s="146">
        <f t="shared" si="9"/>
        <v>0</v>
      </c>
      <c r="BL143" s="18" t="s">
        <v>143</v>
      </c>
      <c r="BM143" s="18" t="s">
        <v>699</v>
      </c>
    </row>
    <row r="144" spans="2:65" s="1" customFormat="1" ht="16.5" customHeight="1">
      <c r="B144" s="137"/>
      <c r="C144" s="147" t="s">
        <v>203</v>
      </c>
      <c r="D144" s="147" t="s">
        <v>204</v>
      </c>
      <c r="E144" s="148" t="s">
        <v>700</v>
      </c>
      <c r="F144" s="210" t="s">
        <v>701</v>
      </c>
      <c r="G144" s="210"/>
      <c r="H144" s="210"/>
      <c r="I144" s="210"/>
      <c r="J144" s="149" t="s">
        <v>193</v>
      </c>
      <c r="K144" s="150">
        <v>2</v>
      </c>
      <c r="L144" s="211">
        <v>0</v>
      </c>
      <c r="M144" s="211"/>
      <c r="N144" s="211">
        <f t="shared" si="0"/>
        <v>0</v>
      </c>
      <c r="O144" s="201"/>
      <c r="P144" s="201"/>
      <c r="Q144" s="201"/>
      <c r="R144" s="142"/>
      <c r="T144" s="143" t="s">
        <v>5</v>
      </c>
      <c r="U144" s="40" t="s">
        <v>37</v>
      </c>
      <c r="V144" s="144">
        <v>0</v>
      </c>
      <c r="W144" s="144">
        <f t="shared" si="1"/>
        <v>0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207</v>
      </c>
      <c r="AT144" s="18" t="s">
        <v>204</v>
      </c>
      <c r="AU144" s="18" t="s">
        <v>144</v>
      </c>
      <c r="AY144" s="18" t="s">
        <v>137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144</v>
      </c>
      <c r="BK144" s="146">
        <f t="shared" si="9"/>
        <v>0</v>
      </c>
      <c r="BL144" s="18" t="s">
        <v>143</v>
      </c>
      <c r="BM144" s="18" t="s">
        <v>702</v>
      </c>
    </row>
    <row r="145" spans="2:65" s="1" customFormat="1" ht="25.5" customHeight="1">
      <c r="B145" s="137"/>
      <c r="C145" s="138" t="s">
        <v>703</v>
      </c>
      <c r="D145" s="138" t="s">
        <v>139</v>
      </c>
      <c r="E145" s="139" t="s">
        <v>704</v>
      </c>
      <c r="F145" s="200" t="s">
        <v>705</v>
      </c>
      <c r="G145" s="200"/>
      <c r="H145" s="200"/>
      <c r="I145" s="200"/>
      <c r="J145" s="140" t="s">
        <v>193</v>
      </c>
      <c r="K145" s="141">
        <v>5</v>
      </c>
      <c r="L145" s="201">
        <v>0</v>
      </c>
      <c r="M145" s="201"/>
      <c r="N145" s="201">
        <f t="shared" si="0"/>
        <v>0</v>
      </c>
      <c r="O145" s="201"/>
      <c r="P145" s="201"/>
      <c r="Q145" s="201"/>
      <c r="R145" s="142"/>
      <c r="T145" s="143" t="s">
        <v>5</v>
      </c>
      <c r="U145" s="40" t="s">
        <v>37</v>
      </c>
      <c r="V145" s="144">
        <v>0</v>
      </c>
      <c r="W145" s="144">
        <f t="shared" si="1"/>
        <v>0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143</v>
      </c>
      <c r="AT145" s="18" t="s">
        <v>139</v>
      </c>
      <c r="AU145" s="18" t="s">
        <v>144</v>
      </c>
      <c r="AY145" s="18" t="s">
        <v>137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144</v>
      </c>
      <c r="BK145" s="146">
        <f t="shared" si="9"/>
        <v>0</v>
      </c>
      <c r="BL145" s="18" t="s">
        <v>143</v>
      </c>
      <c r="BM145" s="18" t="s">
        <v>706</v>
      </c>
    </row>
    <row r="146" spans="2:65" s="1" customFormat="1" ht="16.5" customHeight="1">
      <c r="B146" s="137"/>
      <c r="C146" s="147" t="s">
        <v>209</v>
      </c>
      <c r="D146" s="147" t="s">
        <v>204</v>
      </c>
      <c r="E146" s="148" t="s">
        <v>707</v>
      </c>
      <c r="F146" s="210" t="s">
        <v>708</v>
      </c>
      <c r="G146" s="210"/>
      <c r="H146" s="210"/>
      <c r="I146" s="210"/>
      <c r="J146" s="149" t="s">
        <v>193</v>
      </c>
      <c r="K146" s="150">
        <v>5</v>
      </c>
      <c r="L146" s="211">
        <v>0</v>
      </c>
      <c r="M146" s="211"/>
      <c r="N146" s="211">
        <f t="shared" si="0"/>
        <v>0</v>
      </c>
      <c r="O146" s="201"/>
      <c r="P146" s="201"/>
      <c r="Q146" s="201"/>
      <c r="R146" s="142"/>
      <c r="T146" s="143" t="s">
        <v>5</v>
      </c>
      <c r="U146" s="40" t="s">
        <v>37</v>
      </c>
      <c r="V146" s="144">
        <v>0</v>
      </c>
      <c r="W146" s="144">
        <f t="shared" si="1"/>
        <v>0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207</v>
      </c>
      <c r="AT146" s="18" t="s">
        <v>204</v>
      </c>
      <c r="AU146" s="18" t="s">
        <v>144</v>
      </c>
      <c r="AY146" s="18" t="s">
        <v>137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144</v>
      </c>
      <c r="BK146" s="146">
        <f t="shared" si="9"/>
        <v>0</v>
      </c>
      <c r="BL146" s="18" t="s">
        <v>143</v>
      </c>
      <c r="BM146" s="18" t="s">
        <v>709</v>
      </c>
    </row>
    <row r="147" spans="2:65" s="1" customFormat="1" ht="25.5" customHeight="1">
      <c r="B147" s="137"/>
      <c r="C147" s="138" t="s">
        <v>221</v>
      </c>
      <c r="D147" s="138" t="s">
        <v>139</v>
      </c>
      <c r="E147" s="139" t="s">
        <v>710</v>
      </c>
      <c r="F147" s="200" t="s">
        <v>711</v>
      </c>
      <c r="G147" s="200"/>
      <c r="H147" s="200"/>
      <c r="I147" s="200"/>
      <c r="J147" s="140" t="s">
        <v>193</v>
      </c>
      <c r="K147" s="141">
        <v>1</v>
      </c>
      <c r="L147" s="201">
        <v>0</v>
      </c>
      <c r="M147" s="201"/>
      <c r="N147" s="201">
        <f t="shared" si="0"/>
        <v>0</v>
      </c>
      <c r="O147" s="201"/>
      <c r="P147" s="201"/>
      <c r="Q147" s="201"/>
      <c r="R147" s="142"/>
      <c r="T147" s="143" t="s">
        <v>5</v>
      </c>
      <c r="U147" s="40" t="s">
        <v>37</v>
      </c>
      <c r="V147" s="144">
        <v>0</v>
      </c>
      <c r="W147" s="144">
        <f t="shared" si="1"/>
        <v>0</v>
      </c>
      <c r="X147" s="144">
        <v>0</v>
      </c>
      <c r="Y147" s="144">
        <f t="shared" si="2"/>
        <v>0</v>
      </c>
      <c r="Z147" s="144">
        <v>0</v>
      </c>
      <c r="AA147" s="145">
        <f t="shared" si="3"/>
        <v>0</v>
      </c>
      <c r="AR147" s="18" t="s">
        <v>143</v>
      </c>
      <c r="AT147" s="18" t="s">
        <v>139</v>
      </c>
      <c r="AU147" s="18" t="s">
        <v>144</v>
      </c>
      <c r="AY147" s="18" t="s">
        <v>137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144</v>
      </c>
      <c r="BK147" s="146">
        <f t="shared" si="9"/>
        <v>0</v>
      </c>
      <c r="BL147" s="18" t="s">
        <v>143</v>
      </c>
      <c r="BM147" s="18" t="s">
        <v>712</v>
      </c>
    </row>
    <row r="148" spans="2:65" s="1" customFormat="1" ht="16.5" customHeight="1">
      <c r="B148" s="137"/>
      <c r="C148" s="147" t="s">
        <v>225</v>
      </c>
      <c r="D148" s="147" t="s">
        <v>204</v>
      </c>
      <c r="E148" s="148" t="s">
        <v>713</v>
      </c>
      <c r="F148" s="210" t="s">
        <v>714</v>
      </c>
      <c r="G148" s="210"/>
      <c r="H148" s="210"/>
      <c r="I148" s="210"/>
      <c r="J148" s="149" t="s">
        <v>193</v>
      </c>
      <c r="K148" s="150">
        <v>1</v>
      </c>
      <c r="L148" s="211">
        <v>0</v>
      </c>
      <c r="M148" s="211"/>
      <c r="N148" s="211">
        <f t="shared" si="0"/>
        <v>0</v>
      </c>
      <c r="O148" s="201"/>
      <c r="P148" s="201"/>
      <c r="Q148" s="201"/>
      <c r="R148" s="142"/>
      <c r="T148" s="143" t="s">
        <v>5</v>
      </c>
      <c r="U148" s="40" t="s">
        <v>37</v>
      </c>
      <c r="V148" s="144">
        <v>0</v>
      </c>
      <c r="W148" s="144">
        <f t="shared" si="1"/>
        <v>0</v>
      </c>
      <c r="X148" s="144">
        <v>0</v>
      </c>
      <c r="Y148" s="144">
        <f t="shared" si="2"/>
        <v>0</v>
      </c>
      <c r="Z148" s="144">
        <v>0</v>
      </c>
      <c r="AA148" s="145">
        <f t="shared" si="3"/>
        <v>0</v>
      </c>
      <c r="AR148" s="18" t="s">
        <v>207</v>
      </c>
      <c r="AT148" s="18" t="s">
        <v>204</v>
      </c>
      <c r="AU148" s="18" t="s">
        <v>144</v>
      </c>
      <c r="AY148" s="18" t="s">
        <v>137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8" t="s">
        <v>144</v>
      </c>
      <c r="BK148" s="146">
        <f t="shared" si="9"/>
        <v>0</v>
      </c>
      <c r="BL148" s="18" t="s">
        <v>143</v>
      </c>
      <c r="BM148" s="18" t="s">
        <v>715</v>
      </c>
    </row>
    <row r="149" spans="2:65" s="1" customFormat="1" ht="38.25" customHeight="1">
      <c r="B149" s="137"/>
      <c r="C149" s="138" t="s">
        <v>230</v>
      </c>
      <c r="D149" s="138" t="s">
        <v>139</v>
      </c>
      <c r="E149" s="139" t="s">
        <v>716</v>
      </c>
      <c r="F149" s="200" t="s">
        <v>717</v>
      </c>
      <c r="G149" s="200"/>
      <c r="H149" s="200"/>
      <c r="I149" s="200"/>
      <c r="J149" s="140" t="s">
        <v>193</v>
      </c>
      <c r="K149" s="141">
        <v>26</v>
      </c>
      <c r="L149" s="201">
        <v>0</v>
      </c>
      <c r="M149" s="201"/>
      <c r="N149" s="201">
        <f aca="true" t="shared" si="10" ref="N149:N180">ROUND(L149*K149,2)</f>
        <v>0</v>
      </c>
      <c r="O149" s="201"/>
      <c r="P149" s="201"/>
      <c r="Q149" s="201"/>
      <c r="R149" s="142"/>
      <c r="T149" s="143" t="s">
        <v>5</v>
      </c>
      <c r="U149" s="40" t="s">
        <v>37</v>
      </c>
      <c r="V149" s="144">
        <v>0</v>
      </c>
      <c r="W149" s="144">
        <f aca="true" t="shared" si="11" ref="W149:W180">V149*K149</f>
        <v>0</v>
      </c>
      <c r="X149" s="144">
        <v>0</v>
      </c>
      <c r="Y149" s="144">
        <f aca="true" t="shared" si="12" ref="Y149:Y180">X149*K149</f>
        <v>0</v>
      </c>
      <c r="Z149" s="144">
        <v>0</v>
      </c>
      <c r="AA149" s="145">
        <f aca="true" t="shared" si="13" ref="AA149:AA180">Z149*K149</f>
        <v>0</v>
      </c>
      <c r="AR149" s="18" t="s">
        <v>143</v>
      </c>
      <c r="AT149" s="18" t="s">
        <v>139</v>
      </c>
      <c r="AU149" s="18" t="s">
        <v>144</v>
      </c>
      <c r="AY149" s="18" t="s">
        <v>137</v>
      </c>
      <c r="BE149" s="146">
        <f aca="true" t="shared" si="14" ref="BE149:BE180">IF(U149="základná",N149,0)</f>
        <v>0</v>
      </c>
      <c r="BF149" s="146">
        <f aca="true" t="shared" si="15" ref="BF149:BF180">IF(U149="znížená",N149,0)</f>
        <v>0</v>
      </c>
      <c r="BG149" s="146">
        <f aca="true" t="shared" si="16" ref="BG149:BG180">IF(U149="zákl. prenesená",N149,0)</f>
        <v>0</v>
      </c>
      <c r="BH149" s="146">
        <f aca="true" t="shared" si="17" ref="BH149:BH180">IF(U149="zníž. prenesená",N149,0)</f>
        <v>0</v>
      </c>
      <c r="BI149" s="146">
        <f aca="true" t="shared" si="18" ref="BI149:BI180">IF(U149="nulová",N149,0)</f>
        <v>0</v>
      </c>
      <c r="BJ149" s="18" t="s">
        <v>144</v>
      </c>
      <c r="BK149" s="146">
        <f aca="true" t="shared" si="19" ref="BK149:BK180">ROUND(L149*K149,2)</f>
        <v>0</v>
      </c>
      <c r="BL149" s="18" t="s">
        <v>143</v>
      </c>
      <c r="BM149" s="18" t="s">
        <v>718</v>
      </c>
    </row>
    <row r="150" spans="2:65" s="1" customFormat="1" ht="25.5" customHeight="1">
      <c r="B150" s="137"/>
      <c r="C150" s="147" t="s">
        <v>238</v>
      </c>
      <c r="D150" s="147" t="s">
        <v>204</v>
      </c>
      <c r="E150" s="148" t="s">
        <v>719</v>
      </c>
      <c r="F150" s="210" t="s">
        <v>720</v>
      </c>
      <c r="G150" s="210"/>
      <c r="H150" s="210"/>
      <c r="I150" s="210"/>
      <c r="J150" s="149" t="s">
        <v>193</v>
      </c>
      <c r="K150" s="150">
        <v>26</v>
      </c>
      <c r="L150" s="211">
        <v>0</v>
      </c>
      <c r="M150" s="211"/>
      <c r="N150" s="211">
        <f t="shared" si="10"/>
        <v>0</v>
      </c>
      <c r="O150" s="201"/>
      <c r="P150" s="201"/>
      <c r="Q150" s="201"/>
      <c r="R150" s="142"/>
      <c r="T150" s="143" t="s">
        <v>5</v>
      </c>
      <c r="U150" s="40" t="s">
        <v>37</v>
      </c>
      <c r="V150" s="144">
        <v>0</v>
      </c>
      <c r="W150" s="144">
        <f t="shared" si="11"/>
        <v>0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8" t="s">
        <v>207</v>
      </c>
      <c r="AT150" s="18" t="s">
        <v>204</v>
      </c>
      <c r="AU150" s="18" t="s">
        <v>144</v>
      </c>
      <c r="AY150" s="18" t="s">
        <v>137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8" t="s">
        <v>144</v>
      </c>
      <c r="BK150" s="146">
        <f t="shared" si="19"/>
        <v>0</v>
      </c>
      <c r="BL150" s="18" t="s">
        <v>143</v>
      </c>
      <c r="BM150" s="18" t="s">
        <v>721</v>
      </c>
    </row>
    <row r="151" spans="2:65" s="1" customFormat="1" ht="25.5" customHeight="1">
      <c r="B151" s="137"/>
      <c r="C151" s="147" t="s">
        <v>722</v>
      </c>
      <c r="D151" s="147" t="s">
        <v>204</v>
      </c>
      <c r="E151" s="148" t="s">
        <v>723</v>
      </c>
      <c r="F151" s="210" t="s">
        <v>724</v>
      </c>
      <c r="G151" s="210"/>
      <c r="H151" s="210"/>
      <c r="I151" s="210"/>
      <c r="J151" s="149" t="s">
        <v>193</v>
      </c>
      <c r="K151" s="150">
        <v>7</v>
      </c>
      <c r="L151" s="211">
        <v>0</v>
      </c>
      <c r="M151" s="211"/>
      <c r="N151" s="211">
        <f t="shared" si="10"/>
        <v>0</v>
      </c>
      <c r="O151" s="201"/>
      <c r="P151" s="201"/>
      <c r="Q151" s="201"/>
      <c r="R151" s="142"/>
      <c r="T151" s="143" t="s">
        <v>5</v>
      </c>
      <c r="U151" s="40" t="s">
        <v>37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8" t="s">
        <v>207</v>
      </c>
      <c r="AT151" s="18" t="s">
        <v>204</v>
      </c>
      <c r="AU151" s="18" t="s">
        <v>144</v>
      </c>
      <c r="AY151" s="18" t="s">
        <v>137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8" t="s">
        <v>144</v>
      </c>
      <c r="BK151" s="146">
        <f t="shared" si="19"/>
        <v>0</v>
      </c>
      <c r="BL151" s="18" t="s">
        <v>143</v>
      </c>
      <c r="BM151" s="18" t="s">
        <v>725</v>
      </c>
    </row>
    <row r="152" spans="2:65" s="1" customFormat="1" ht="25.5" customHeight="1">
      <c r="B152" s="137"/>
      <c r="C152" s="147" t="s">
        <v>726</v>
      </c>
      <c r="D152" s="147" t="s">
        <v>204</v>
      </c>
      <c r="E152" s="148" t="s">
        <v>727</v>
      </c>
      <c r="F152" s="210" t="s">
        <v>728</v>
      </c>
      <c r="G152" s="210"/>
      <c r="H152" s="210"/>
      <c r="I152" s="210"/>
      <c r="J152" s="149" t="s">
        <v>193</v>
      </c>
      <c r="K152" s="150">
        <v>1</v>
      </c>
      <c r="L152" s="211">
        <v>0</v>
      </c>
      <c r="M152" s="211"/>
      <c r="N152" s="211">
        <f t="shared" si="10"/>
        <v>0</v>
      </c>
      <c r="O152" s="201"/>
      <c r="P152" s="201"/>
      <c r="Q152" s="201"/>
      <c r="R152" s="142"/>
      <c r="T152" s="143" t="s">
        <v>5</v>
      </c>
      <c r="U152" s="40" t="s">
        <v>37</v>
      </c>
      <c r="V152" s="144">
        <v>0</v>
      </c>
      <c r="W152" s="144">
        <f t="shared" si="11"/>
        <v>0</v>
      </c>
      <c r="X152" s="144">
        <v>0</v>
      </c>
      <c r="Y152" s="144">
        <f t="shared" si="12"/>
        <v>0</v>
      </c>
      <c r="Z152" s="144">
        <v>0</v>
      </c>
      <c r="AA152" s="145">
        <f t="shared" si="13"/>
        <v>0</v>
      </c>
      <c r="AR152" s="18" t="s">
        <v>207</v>
      </c>
      <c r="AT152" s="18" t="s">
        <v>204</v>
      </c>
      <c r="AU152" s="18" t="s">
        <v>144</v>
      </c>
      <c r="AY152" s="18" t="s">
        <v>137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8" t="s">
        <v>144</v>
      </c>
      <c r="BK152" s="146">
        <f t="shared" si="19"/>
        <v>0</v>
      </c>
      <c r="BL152" s="18" t="s">
        <v>143</v>
      </c>
      <c r="BM152" s="18" t="s">
        <v>729</v>
      </c>
    </row>
    <row r="153" spans="2:65" s="1" customFormat="1" ht="25.5" customHeight="1">
      <c r="B153" s="137"/>
      <c r="C153" s="147" t="s">
        <v>730</v>
      </c>
      <c r="D153" s="147" t="s">
        <v>204</v>
      </c>
      <c r="E153" s="148" t="s">
        <v>731</v>
      </c>
      <c r="F153" s="210" t="s">
        <v>732</v>
      </c>
      <c r="G153" s="210"/>
      <c r="H153" s="210"/>
      <c r="I153" s="210"/>
      <c r="J153" s="149" t="s">
        <v>193</v>
      </c>
      <c r="K153" s="150">
        <v>4</v>
      </c>
      <c r="L153" s="211">
        <v>0</v>
      </c>
      <c r="M153" s="211"/>
      <c r="N153" s="211">
        <f t="shared" si="10"/>
        <v>0</v>
      </c>
      <c r="O153" s="201"/>
      <c r="P153" s="201"/>
      <c r="Q153" s="201"/>
      <c r="R153" s="142"/>
      <c r="T153" s="143" t="s">
        <v>5</v>
      </c>
      <c r="U153" s="40" t="s">
        <v>37</v>
      </c>
      <c r="V153" s="144">
        <v>0</v>
      </c>
      <c r="W153" s="144">
        <f t="shared" si="11"/>
        <v>0</v>
      </c>
      <c r="X153" s="144">
        <v>0</v>
      </c>
      <c r="Y153" s="144">
        <f t="shared" si="12"/>
        <v>0</v>
      </c>
      <c r="Z153" s="144">
        <v>0</v>
      </c>
      <c r="AA153" s="145">
        <f t="shared" si="13"/>
        <v>0</v>
      </c>
      <c r="AR153" s="18" t="s">
        <v>207</v>
      </c>
      <c r="AT153" s="18" t="s">
        <v>204</v>
      </c>
      <c r="AU153" s="18" t="s">
        <v>144</v>
      </c>
      <c r="AY153" s="18" t="s">
        <v>137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8" t="s">
        <v>144</v>
      </c>
      <c r="BK153" s="146">
        <f t="shared" si="19"/>
        <v>0</v>
      </c>
      <c r="BL153" s="18" t="s">
        <v>143</v>
      </c>
      <c r="BM153" s="18" t="s">
        <v>733</v>
      </c>
    </row>
    <row r="154" spans="2:65" s="1" customFormat="1" ht="25.5" customHeight="1">
      <c r="B154" s="137"/>
      <c r="C154" s="147" t="s">
        <v>734</v>
      </c>
      <c r="D154" s="147" t="s">
        <v>204</v>
      </c>
      <c r="E154" s="148" t="s">
        <v>735</v>
      </c>
      <c r="F154" s="210" t="s">
        <v>736</v>
      </c>
      <c r="G154" s="210"/>
      <c r="H154" s="210"/>
      <c r="I154" s="210"/>
      <c r="J154" s="149" t="s">
        <v>193</v>
      </c>
      <c r="K154" s="150">
        <v>1</v>
      </c>
      <c r="L154" s="211">
        <v>0</v>
      </c>
      <c r="M154" s="211"/>
      <c r="N154" s="211">
        <f t="shared" si="10"/>
        <v>0</v>
      </c>
      <c r="O154" s="201"/>
      <c r="P154" s="201"/>
      <c r="Q154" s="201"/>
      <c r="R154" s="142"/>
      <c r="T154" s="143" t="s">
        <v>5</v>
      </c>
      <c r="U154" s="40" t="s">
        <v>37</v>
      </c>
      <c r="V154" s="144">
        <v>0</v>
      </c>
      <c r="W154" s="144">
        <f t="shared" si="11"/>
        <v>0</v>
      </c>
      <c r="X154" s="144">
        <v>0</v>
      </c>
      <c r="Y154" s="144">
        <f t="shared" si="12"/>
        <v>0</v>
      </c>
      <c r="Z154" s="144">
        <v>0</v>
      </c>
      <c r="AA154" s="145">
        <f t="shared" si="13"/>
        <v>0</v>
      </c>
      <c r="AR154" s="18" t="s">
        <v>207</v>
      </c>
      <c r="AT154" s="18" t="s">
        <v>204</v>
      </c>
      <c r="AU154" s="18" t="s">
        <v>144</v>
      </c>
      <c r="AY154" s="18" t="s">
        <v>137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8" t="s">
        <v>144</v>
      </c>
      <c r="BK154" s="146">
        <f t="shared" si="19"/>
        <v>0</v>
      </c>
      <c r="BL154" s="18" t="s">
        <v>143</v>
      </c>
      <c r="BM154" s="18" t="s">
        <v>737</v>
      </c>
    </row>
    <row r="155" spans="2:65" s="1" customFormat="1" ht="25.5" customHeight="1">
      <c r="B155" s="137"/>
      <c r="C155" s="147" t="s">
        <v>268</v>
      </c>
      <c r="D155" s="147" t="s">
        <v>204</v>
      </c>
      <c r="E155" s="148" t="s">
        <v>738</v>
      </c>
      <c r="F155" s="210" t="s">
        <v>739</v>
      </c>
      <c r="G155" s="210"/>
      <c r="H155" s="210"/>
      <c r="I155" s="210"/>
      <c r="J155" s="149" t="s">
        <v>193</v>
      </c>
      <c r="K155" s="150">
        <v>1</v>
      </c>
      <c r="L155" s="211">
        <v>0</v>
      </c>
      <c r="M155" s="211"/>
      <c r="N155" s="211">
        <f t="shared" si="10"/>
        <v>0</v>
      </c>
      <c r="O155" s="201"/>
      <c r="P155" s="201"/>
      <c r="Q155" s="201"/>
      <c r="R155" s="142"/>
      <c r="T155" s="143" t="s">
        <v>5</v>
      </c>
      <c r="U155" s="40" t="s">
        <v>37</v>
      </c>
      <c r="V155" s="144">
        <v>0</v>
      </c>
      <c r="W155" s="144">
        <f t="shared" si="11"/>
        <v>0</v>
      </c>
      <c r="X155" s="144">
        <v>0</v>
      </c>
      <c r="Y155" s="144">
        <f t="shared" si="12"/>
        <v>0</v>
      </c>
      <c r="Z155" s="144">
        <v>0</v>
      </c>
      <c r="AA155" s="145">
        <f t="shared" si="13"/>
        <v>0</v>
      </c>
      <c r="AR155" s="18" t="s">
        <v>207</v>
      </c>
      <c r="AT155" s="18" t="s">
        <v>204</v>
      </c>
      <c r="AU155" s="18" t="s">
        <v>144</v>
      </c>
      <c r="AY155" s="18" t="s">
        <v>137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8" t="s">
        <v>144</v>
      </c>
      <c r="BK155" s="146">
        <f t="shared" si="19"/>
        <v>0</v>
      </c>
      <c r="BL155" s="18" t="s">
        <v>143</v>
      </c>
      <c r="BM155" s="18" t="s">
        <v>740</v>
      </c>
    </row>
    <row r="156" spans="2:65" s="1" customFormat="1" ht="25.5" customHeight="1">
      <c r="B156" s="137"/>
      <c r="C156" s="138" t="s">
        <v>273</v>
      </c>
      <c r="D156" s="138" t="s">
        <v>139</v>
      </c>
      <c r="E156" s="139" t="s">
        <v>741</v>
      </c>
      <c r="F156" s="200" t="s">
        <v>742</v>
      </c>
      <c r="G156" s="200"/>
      <c r="H156" s="200"/>
      <c r="I156" s="200"/>
      <c r="J156" s="140" t="s">
        <v>193</v>
      </c>
      <c r="K156" s="141">
        <v>1</v>
      </c>
      <c r="L156" s="201">
        <v>0</v>
      </c>
      <c r="M156" s="201"/>
      <c r="N156" s="201">
        <f t="shared" si="10"/>
        <v>0</v>
      </c>
      <c r="O156" s="201"/>
      <c r="P156" s="201"/>
      <c r="Q156" s="201"/>
      <c r="R156" s="142"/>
      <c r="T156" s="143" t="s">
        <v>5</v>
      </c>
      <c r="U156" s="40" t="s">
        <v>37</v>
      </c>
      <c r="V156" s="144">
        <v>0</v>
      </c>
      <c r="W156" s="144">
        <f t="shared" si="11"/>
        <v>0</v>
      </c>
      <c r="X156" s="144">
        <v>0</v>
      </c>
      <c r="Y156" s="144">
        <f t="shared" si="12"/>
        <v>0</v>
      </c>
      <c r="Z156" s="144">
        <v>0</v>
      </c>
      <c r="AA156" s="145">
        <f t="shared" si="13"/>
        <v>0</v>
      </c>
      <c r="AR156" s="18" t="s">
        <v>143</v>
      </c>
      <c r="AT156" s="18" t="s">
        <v>139</v>
      </c>
      <c r="AU156" s="18" t="s">
        <v>144</v>
      </c>
      <c r="AY156" s="18" t="s">
        <v>137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8" t="s">
        <v>144</v>
      </c>
      <c r="BK156" s="146">
        <f t="shared" si="19"/>
        <v>0</v>
      </c>
      <c r="BL156" s="18" t="s">
        <v>143</v>
      </c>
      <c r="BM156" s="18" t="s">
        <v>743</v>
      </c>
    </row>
    <row r="157" spans="2:65" s="1" customFormat="1" ht="16.5" customHeight="1">
      <c r="B157" s="137"/>
      <c r="C157" s="147" t="s">
        <v>277</v>
      </c>
      <c r="D157" s="147" t="s">
        <v>204</v>
      </c>
      <c r="E157" s="148" t="s">
        <v>744</v>
      </c>
      <c r="F157" s="210" t="s">
        <v>744</v>
      </c>
      <c r="G157" s="210"/>
      <c r="H157" s="210"/>
      <c r="I157" s="210"/>
      <c r="J157" s="149" t="s">
        <v>5</v>
      </c>
      <c r="K157" s="150">
        <v>1</v>
      </c>
      <c r="L157" s="211">
        <v>0</v>
      </c>
      <c r="M157" s="211"/>
      <c r="N157" s="211">
        <f t="shared" si="10"/>
        <v>0</v>
      </c>
      <c r="O157" s="201"/>
      <c r="P157" s="201"/>
      <c r="Q157" s="201"/>
      <c r="R157" s="142"/>
      <c r="T157" s="143" t="s">
        <v>5</v>
      </c>
      <c r="U157" s="40" t="s">
        <v>37</v>
      </c>
      <c r="V157" s="144">
        <v>0</v>
      </c>
      <c r="W157" s="144">
        <f t="shared" si="11"/>
        <v>0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8" t="s">
        <v>207</v>
      </c>
      <c r="AT157" s="18" t="s">
        <v>204</v>
      </c>
      <c r="AU157" s="18" t="s">
        <v>144</v>
      </c>
      <c r="AY157" s="18" t="s">
        <v>137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8" t="s">
        <v>144</v>
      </c>
      <c r="BK157" s="146">
        <f t="shared" si="19"/>
        <v>0</v>
      </c>
      <c r="BL157" s="18" t="s">
        <v>143</v>
      </c>
      <c r="BM157" s="18" t="s">
        <v>745</v>
      </c>
    </row>
    <row r="158" spans="2:65" s="1" customFormat="1" ht="25.5" customHeight="1">
      <c r="B158" s="137"/>
      <c r="C158" s="138" t="s">
        <v>281</v>
      </c>
      <c r="D158" s="138" t="s">
        <v>139</v>
      </c>
      <c r="E158" s="139" t="s">
        <v>746</v>
      </c>
      <c r="F158" s="200" t="s">
        <v>747</v>
      </c>
      <c r="G158" s="200"/>
      <c r="H158" s="200"/>
      <c r="I158" s="200"/>
      <c r="J158" s="140" t="s">
        <v>193</v>
      </c>
      <c r="K158" s="141">
        <v>1</v>
      </c>
      <c r="L158" s="201">
        <v>0</v>
      </c>
      <c r="M158" s="201"/>
      <c r="N158" s="201">
        <f t="shared" si="10"/>
        <v>0</v>
      </c>
      <c r="O158" s="201"/>
      <c r="P158" s="201"/>
      <c r="Q158" s="201"/>
      <c r="R158" s="142"/>
      <c r="T158" s="143" t="s">
        <v>5</v>
      </c>
      <c r="U158" s="40" t="s">
        <v>37</v>
      </c>
      <c r="V158" s="144">
        <v>0</v>
      </c>
      <c r="W158" s="144">
        <f t="shared" si="11"/>
        <v>0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8" t="s">
        <v>143</v>
      </c>
      <c r="AT158" s="18" t="s">
        <v>139</v>
      </c>
      <c r="AU158" s="18" t="s">
        <v>144</v>
      </c>
      <c r="AY158" s="18" t="s">
        <v>137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8" t="s">
        <v>144</v>
      </c>
      <c r="BK158" s="146">
        <f t="shared" si="19"/>
        <v>0</v>
      </c>
      <c r="BL158" s="18" t="s">
        <v>143</v>
      </c>
      <c r="BM158" s="18" t="s">
        <v>748</v>
      </c>
    </row>
    <row r="159" spans="2:65" s="1" customFormat="1" ht="25.5" customHeight="1">
      <c r="B159" s="137"/>
      <c r="C159" s="147" t="s">
        <v>285</v>
      </c>
      <c r="D159" s="147" t="s">
        <v>204</v>
      </c>
      <c r="E159" s="148" t="s">
        <v>749</v>
      </c>
      <c r="F159" s="210" t="s">
        <v>750</v>
      </c>
      <c r="G159" s="210"/>
      <c r="H159" s="210"/>
      <c r="I159" s="210"/>
      <c r="J159" s="149" t="s">
        <v>193</v>
      </c>
      <c r="K159" s="150">
        <v>1</v>
      </c>
      <c r="L159" s="211">
        <v>0</v>
      </c>
      <c r="M159" s="211"/>
      <c r="N159" s="211">
        <f t="shared" si="10"/>
        <v>0</v>
      </c>
      <c r="O159" s="201"/>
      <c r="P159" s="201"/>
      <c r="Q159" s="201"/>
      <c r="R159" s="142"/>
      <c r="T159" s="143" t="s">
        <v>5</v>
      </c>
      <c r="U159" s="40" t="s">
        <v>37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8" t="s">
        <v>207</v>
      </c>
      <c r="AT159" s="18" t="s">
        <v>204</v>
      </c>
      <c r="AU159" s="18" t="s">
        <v>144</v>
      </c>
      <c r="AY159" s="18" t="s">
        <v>137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8" t="s">
        <v>144</v>
      </c>
      <c r="BK159" s="146">
        <f t="shared" si="19"/>
        <v>0</v>
      </c>
      <c r="BL159" s="18" t="s">
        <v>143</v>
      </c>
      <c r="BM159" s="18" t="s">
        <v>751</v>
      </c>
    </row>
    <row r="160" spans="2:65" s="1" customFormat="1" ht="16.5" customHeight="1">
      <c r="B160" s="137"/>
      <c r="C160" s="138" t="s">
        <v>287</v>
      </c>
      <c r="D160" s="138" t="s">
        <v>139</v>
      </c>
      <c r="E160" s="139" t="s">
        <v>752</v>
      </c>
      <c r="F160" s="200" t="s">
        <v>753</v>
      </c>
      <c r="G160" s="200"/>
      <c r="H160" s="200"/>
      <c r="I160" s="200"/>
      <c r="J160" s="140" t="s">
        <v>193</v>
      </c>
      <c r="K160" s="141">
        <v>39</v>
      </c>
      <c r="L160" s="201">
        <v>0</v>
      </c>
      <c r="M160" s="201"/>
      <c r="N160" s="201">
        <f t="shared" si="10"/>
        <v>0</v>
      </c>
      <c r="O160" s="201"/>
      <c r="P160" s="201"/>
      <c r="Q160" s="201"/>
      <c r="R160" s="142"/>
      <c r="T160" s="143" t="s">
        <v>5</v>
      </c>
      <c r="U160" s="40" t="s">
        <v>37</v>
      </c>
      <c r="V160" s="144">
        <v>0</v>
      </c>
      <c r="W160" s="144">
        <f t="shared" si="11"/>
        <v>0</v>
      </c>
      <c r="X160" s="144">
        <v>0</v>
      </c>
      <c r="Y160" s="144">
        <f t="shared" si="12"/>
        <v>0</v>
      </c>
      <c r="Z160" s="144">
        <v>0</v>
      </c>
      <c r="AA160" s="145">
        <f t="shared" si="13"/>
        <v>0</v>
      </c>
      <c r="AR160" s="18" t="s">
        <v>143</v>
      </c>
      <c r="AT160" s="18" t="s">
        <v>139</v>
      </c>
      <c r="AU160" s="18" t="s">
        <v>144</v>
      </c>
      <c r="AY160" s="18" t="s">
        <v>137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8" t="s">
        <v>144</v>
      </c>
      <c r="BK160" s="146">
        <f t="shared" si="19"/>
        <v>0</v>
      </c>
      <c r="BL160" s="18" t="s">
        <v>143</v>
      </c>
      <c r="BM160" s="18" t="s">
        <v>754</v>
      </c>
    </row>
    <row r="161" spans="2:65" s="1" customFormat="1" ht="16.5" customHeight="1">
      <c r="B161" s="137"/>
      <c r="C161" s="147" t="s">
        <v>291</v>
      </c>
      <c r="D161" s="147" t="s">
        <v>204</v>
      </c>
      <c r="E161" s="148" t="s">
        <v>755</v>
      </c>
      <c r="F161" s="210" t="s">
        <v>756</v>
      </c>
      <c r="G161" s="210"/>
      <c r="H161" s="210"/>
      <c r="I161" s="210"/>
      <c r="J161" s="149" t="s">
        <v>193</v>
      </c>
      <c r="K161" s="150">
        <v>10</v>
      </c>
      <c r="L161" s="211">
        <v>0</v>
      </c>
      <c r="M161" s="211"/>
      <c r="N161" s="211">
        <f t="shared" si="10"/>
        <v>0</v>
      </c>
      <c r="O161" s="201"/>
      <c r="P161" s="201"/>
      <c r="Q161" s="201"/>
      <c r="R161" s="142"/>
      <c r="T161" s="143" t="s">
        <v>5</v>
      </c>
      <c r="U161" s="40" t="s">
        <v>37</v>
      </c>
      <c r="V161" s="144">
        <v>0</v>
      </c>
      <c r="W161" s="144">
        <f t="shared" si="11"/>
        <v>0</v>
      </c>
      <c r="X161" s="144">
        <v>0</v>
      </c>
      <c r="Y161" s="144">
        <f t="shared" si="12"/>
        <v>0</v>
      </c>
      <c r="Z161" s="144">
        <v>0</v>
      </c>
      <c r="AA161" s="145">
        <f t="shared" si="13"/>
        <v>0</v>
      </c>
      <c r="AR161" s="18" t="s">
        <v>207</v>
      </c>
      <c r="AT161" s="18" t="s">
        <v>204</v>
      </c>
      <c r="AU161" s="18" t="s">
        <v>144</v>
      </c>
      <c r="AY161" s="18" t="s">
        <v>137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8" t="s">
        <v>144</v>
      </c>
      <c r="BK161" s="146">
        <f t="shared" si="19"/>
        <v>0</v>
      </c>
      <c r="BL161" s="18" t="s">
        <v>143</v>
      </c>
      <c r="BM161" s="18" t="s">
        <v>757</v>
      </c>
    </row>
    <row r="162" spans="2:65" s="1" customFormat="1" ht="25.5" customHeight="1">
      <c r="B162" s="137"/>
      <c r="C162" s="147" t="s">
        <v>295</v>
      </c>
      <c r="D162" s="147" t="s">
        <v>204</v>
      </c>
      <c r="E162" s="148" t="s">
        <v>758</v>
      </c>
      <c r="F162" s="210" t="s">
        <v>759</v>
      </c>
      <c r="G162" s="210"/>
      <c r="H162" s="210"/>
      <c r="I162" s="210"/>
      <c r="J162" s="149" t="s">
        <v>193</v>
      </c>
      <c r="K162" s="150">
        <v>19</v>
      </c>
      <c r="L162" s="211">
        <v>0</v>
      </c>
      <c r="M162" s="211"/>
      <c r="N162" s="211">
        <f t="shared" si="10"/>
        <v>0</v>
      </c>
      <c r="O162" s="201"/>
      <c r="P162" s="201"/>
      <c r="Q162" s="201"/>
      <c r="R162" s="142"/>
      <c r="T162" s="143" t="s">
        <v>5</v>
      </c>
      <c r="U162" s="40" t="s">
        <v>37</v>
      </c>
      <c r="V162" s="144">
        <v>0</v>
      </c>
      <c r="W162" s="144">
        <f t="shared" si="11"/>
        <v>0</v>
      </c>
      <c r="X162" s="144">
        <v>0</v>
      </c>
      <c r="Y162" s="144">
        <f t="shared" si="12"/>
        <v>0</v>
      </c>
      <c r="Z162" s="144">
        <v>0</v>
      </c>
      <c r="AA162" s="145">
        <f t="shared" si="13"/>
        <v>0</v>
      </c>
      <c r="AR162" s="18" t="s">
        <v>207</v>
      </c>
      <c r="AT162" s="18" t="s">
        <v>204</v>
      </c>
      <c r="AU162" s="18" t="s">
        <v>144</v>
      </c>
      <c r="AY162" s="18" t="s">
        <v>137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8" t="s">
        <v>144</v>
      </c>
      <c r="BK162" s="146">
        <f t="shared" si="19"/>
        <v>0</v>
      </c>
      <c r="BL162" s="18" t="s">
        <v>143</v>
      </c>
      <c r="BM162" s="18" t="s">
        <v>760</v>
      </c>
    </row>
    <row r="163" spans="2:65" s="1" customFormat="1" ht="25.5" customHeight="1">
      <c r="B163" s="137"/>
      <c r="C163" s="147" t="s">
        <v>303</v>
      </c>
      <c r="D163" s="147" t="s">
        <v>204</v>
      </c>
      <c r="E163" s="148" t="s">
        <v>761</v>
      </c>
      <c r="F163" s="210" t="s">
        <v>762</v>
      </c>
      <c r="G163" s="210"/>
      <c r="H163" s="210"/>
      <c r="I163" s="210"/>
      <c r="J163" s="149" t="s">
        <v>193</v>
      </c>
      <c r="K163" s="150">
        <v>3</v>
      </c>
      <c r="L163" s="211">
        <v>0</v>
      </c>
      <c r="M163" s="211"/>
      <c r="N163" s="211">
        <f t="shared" si="10"/>
        <v>0</v>
      </c>
      <c r="O163" s="201"/>
      <c r="P163" s="201"/>
      <c r="Q163" s="201"/>
      <c r="R163" s="142"/>
      <c r="T163" s="143" t="s">
        <v>5</v>
      </c>
      <c r="U163" s="40" t="s">
        <v>37</v>
      </c>
      <c r="V163" s="144">
        <v>0</v>
      </c>
      <c r="W163" s="144">
        <f t="shared" si="11"/>
        <v>0</v>
      </c>
      <c r="X163" s="144">
        <v>0</v>
      </c>
      <c r="Y163" s="144">
        <f t="shared" si="12"/>
        <v>0</v>
      </c>
      <c r="Z163" s="144">
        <v>0</v>
      </c>
      <c r="AA163" s="145">
        <f t="shared" si="13"/>
        <v>0</v>
      </c>
      <c r="AR163" s="18" t="s">
        <v>207</v>
      </c>
      <c r="AT163" s="18" t="s">
        <v>204</v>
      </c>
      <c r="AU163" s="18" t="s">
        <v>144</v>
      </c>
      <c r="AY163" s="18" t="s">
        <v>137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8" t="s">
        <v>144</v>
      </c>
      <c r="BK163" s="146">
        <f t="shared" si="19"/>
        <v>0</v>
      </c>
      <c r="BL163" s="18" t="s">
        <v>143</v>
      </c>
      <c r="BM163" s="18" t="s">
        <v>763</v>
      </c>
    </row>
    <row r="164" spans="2:65" s="1" customFormat="1" ht="25.5" customHeight="1">
      <c r="B164" s="137"/>
      <c r="C164" s="147" t="s">
        <v>307</v>
      </c>
      <c r="D164" s="147" t="s">
        <v>204</v>
      </c>
      <c r="E164" s="148" t="s">
        <v>764</v>
      </c>
      <c r="F164" s="210" t="s">
        <v>765</v>
      </c>
      <c r="G164" s="210"/>
      <c r="H164" s="210"/>
      <c r="I164" s="210"/>
      <c r="J164" s="149" t="s">
        <v>193</v>
      </c>
      <c r="K164" s="150">
        <v>1</v>
      </c>
      <c r="L164" s="211">
        <v>0</v>
      </c>
      <c r="M164" s="211"/>
      <c r="N164" s="211">
        <f t="shared" si="10"/>
        <v>0</v>
      </c>
      <c r="O164" s="201"/>
      <c r="P164" s="201"/>
      <c r="Q164" s="201"/>
      <c r="R164" s="142"/>
      <c r="T164" s="143" t="s">
        <v>5</v>
      </c>
      <c r="U164" s="40" t="s">
        <v>37</v>
      </c>
      <c r="V164" s="144">
        <v>0</v>
      </c>
      <c r="W164" s="144">
        <f t="shared" si="11"/>
        <v>0</v>
      </c>
      <c r="X164" s="144">
        <v>0</v>
      </c>
      <c r="Y164" s="144">
        <f t="shared" si="12"/>
        <v>0</v>
      </c>
      <c r="Z164" s="144">
        <v>0</v>
      </c>
      <c r="AA164" s="145">
        <f t="shared" si="13"/>
        <v>0</v>
      </c>
      <c r="AR164" s="18" t="s">
        <v>207</v>
      </c>
      <c r="AT164" s="18" t="s">
        <v>204</v>
      </c>
      <c r="AU164" s="18" t="s">
        <v>144</v>
      </c>
      <c r="AY164" s="18" t="s">
        <v>137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8" t="s">
        <v>144</v>
      </c>
      <c r="BK164" s="146">
        <f t="shared" si="19"/>
        <v>0</v>
      </c>
      <c r="BL164" s="18" t="s">
        <v>143</v>
      </c>
      <c r="BM164" s="18" t="s">
        <v>766</v>
      </c>
    </row>
    <row r="165" spans="2:65" s="1" customFormat="1" ht="25.5" customHeight="1">
      <c r="B165" s="137"/>
      <c r="C165" s="147" t="s">
        <v>312</v>
      </c>
      <c r="D165" s="147" t="s">
        <v>204</v>
      </c>
      <c r="E165" s="148" t="s">
        <v>767</v>
      </c>
      <c r="F165" s="210" t="s">
        <v>768</v>
      </c>
      <c r="G165" s="210"/>
      <c r="H165" s="210"/>
      <c r="I165" s="210"/>
      <c r="J165" s="149" t="s">
        <v>193</v>
      </c>
      <c r="K165" s="150">
        <v>2</v>
      </c>
      <c r="L165" s="211">
        <v>0</v>
      </c>
      <c r="M165" s="211"/>
      <c r="N165" s="211">
        <f t="shared" si="10"/>
        <v>0</v>
      </c>
      <c r="O165" s="201"/>
      <c r="P165" s="201"/>
      <c r="Q165" s="201"/>
      <c r="R165" s="142"/>
      <c r="T165" s="143" t="s">
        <v>5</v>
      </c>
      <c r="U165" s="40" t="s">
        <v>37</v>
      </c>
      <c r="V165" s="144">
        <v>0</v>
      </c>
      <c r="W165" s="144">
        <f t="shared" si="11"/>
        <v>0</v>
      </c>
      <c r="X165" s="144">
        <v>0</v>
      </c>
      <c r="Y165" s="144">
        <f t="shared" si="12"/>
        <v>0</v>
      </c>
      <c r="Z165" s="144">
        <v>0</v>
      </c>
      <c r="AA165" s="145">
        <f t="shared" si="13"/>
        <v>0</v>
      </c>
      <c r="AR165" s="18" t="s">
        <v>207</v>
      </c>
      <c r="AT165" s="18" t="s">
        <v>204</v>
      </c>
      <c r="AU165" s="18" t="s">
        <v>144</v>
      </c>
      <c r="AY165" s="18" t="s">
        <v>137</v>
      </c>
      <c r="BE165" s="146">
        <f t="shared" si="14"/>
        <v>0</v>
      </c>
      <c r="BF165" s="146">
        <f t="shared" si="15"/>
        <v>0</v>
      </c>
      <c r="BG165" s="146">
        <f t="shared" si="16"/>
        <v>0</v>
      </c>
      <c r="BH165" s="146">
        <f t="shared" si="17"/>
        <v>0</v>
      </c>
      <c r="BI165" s="146">
        <f t="shared" si="18"/>
        <v>0</v>
      </c>
      <c r="BJ165" s="18" t="s">
        <v>144</v>
      </c>
      <c r="BK165" s="146">
        <f t="shared" si="19"/>
        <v>0</v>
      </c>
      <c r="BL165" s="18" t="s">
        <v>143</v>
      </c>
      <c r="BM165" s="18" t="s">
        <v>769</v>
      </c>
    </row>
    <row r="166" spans="2:65" s="1" customFormat="1" ht="25.5" customHeight="1">
      <c r="B166" s="137"/>
      <c r="C166" s="147" t="s">
        <v>316</v>
      </c>
      <c r="D166" s="147" t="s">
        <v>204</v>
      </c>
      <c r="E166" s="148" t="s">
        <v>770</v>
      </c>
      <c r="F166" s="210" t="s">
        <v>771</v>
      </c>
      <c r="G166" s="210"/>
      <c r="H166" s="210"/>
      <c r="I166" s="210"/>
      <c r="J166" s="149" t="s">
        <v>193</v>
      </c>
      <c r="K166" s="150">
        <v>4</v>
      </c>
      <c r="L166" s="211">
        <v>0</v>
      </c>
      <c r="M166" s="211"/>
      <c r="N166" s="211">
        <f t="shared" si="10"/>
        <v>0</v>
      </c>
      <c r="O166" s="201"/>
      <c r="P166" s="201"/>
      <c r="Q166" s="201"/>
      <c r="R166" s="142"/>
      <c r="T166" s="143" t="s">
        <v>5</v>
      </c>
      <c r="U166" s="40" t="s">
        <v>37</v>
      </c>
      <c r="V166" s="144">
        <v>0</v>
      </c>
      <c r="W166" s="144">
        <f t="shared" si="11"/>
        <v>0</v>
      </c>
      <c r="X166" s="144">
        <v>0</v>
      </c>
      <c r="Y166" s="144">
        <f t="shared" si="12"/>
        <v>0</v>
      </c>
      <c r="Z166" s="144">
        <v>0</v>
      </c>
      <c r="AA166" s="145">
        <f t="shared" si="13"/>
        <v>0</v>
      </c>
      <c r="AR166" s="18" t="s">
        <v>207</v>
      </c>
      <c r="AT166" s="18" t="s">
        <v>204</v>
      </c>
      <c r="AU166" s="18" t="s">
        <v>144</v>
      </c>
      <c r="AY166" s="18" t="s">
        <v>137</v>
      </c>
      <c r="BE166" s="146">
        <f t="shared" si="14"/>
        <v>0</v>
      </c>
      <c r="BF166" s="146">
        <f t="shared" si="15"/>
        <v>0</v>
      </c>
      <c r="BG166" s="146">
        <f t="shared" si="16"/>
        <v>0</v>
      </c>
      <c r="BH166" s="146">
        <f t="shared" si="17"/>
        <v>0</v>
      </c>
      <c r="BI166" s="146">
        <f t="shared" si="18"/>
        <v>0</v>
      </c>
      <c r="BJ166" s="18" t="s">
        <v>144</v>
      </c>
      <c r="BK166" s="146">
        <f t="shared" si="19"/>
        <v>0</v>
      </c>
      <c r="BL166" s="18" t="s">
        <v>143</v>
      </c>
      <c r="BM166" s="18" t="s">
        <v>772</v>
      </c>
    </row>
    <row r="167" spans="2:65" s="1" customFormat="1" ht="38.25" customHeight="1">
      <c r="B167" s="137"/>
      <c r="C167" s="138" t="s">
        <v>320</v>
      </c>
      <c r="D167" s="138" t="s">
        <v>139</v>
      </c>
      <c r="E167" s="139" t="s">
        <v>773</v>
      </c>
      <c r="F167" s="200" t="s">
        <v>774</v>
      </c>
      <c r="G167" s="200"/>
      <c r="H167" s="200"/>
      <c r="I167" s="200"/>
      <c r="J167" s="140" t="s">
        <v>228</v>
      </c>
      <c r="K167" s="141">
        <v>65</v>
      </c>
      <c r="L167" s="201">
        <v>0</v>
      </c>
      <c r="M167" s="201"/>
      <c r="N167" s="201">
        <f t="shared" si="10"/>
        <v>0</v>
      </c>
      <c r="O167" s="201"/>
      <c r="P167" s="201"/>
      <c r="Q167" s="201"/>
      <c r="R167" s="142"/>
      <c r="T167" s="143" t="s">
        <v>5</v>
      </c>
      <c r="U167" s="40" t="s">
        <v>37</v>
      </c>
      <c r="V167" s="144">
        <v>0</v>
      </c>
      <c r="W167" s="144">
        <f t="shared" si="11"/>
        <v>0</v>
      </c>
      <c r="X167" s="144">
        <v>0</v>
      </c>
      <c r="Y167" s="144">
        <f t="shared" si="12"/>
        <v>0</v>
      </c>
      <c r="Z167" s="144">
        <v>0</v>
      </c>
      <c r="AA167" s="145">
        <f t="shared" si="13"/>
        <v>0</v>
      </c>
      <c r="AR167" s="18" t="s">
        <v>143</v>
      </c>
      <c r="AT167" s="18" t="s">
        <v>139</v>
      </c>
      <c r="AU167" s="18" t="s">
        <v>144</v>
      </c>
      <c r="AY167" s="18" t="s">
        <v>137</v>
      </c>
      <c r="BE167" s="146">
        <f t="shared" si="14"/>
        <v>0</v>
      </c>
      <c r="BF167" s="146">
        <f t="shared" si="15"/>
        <v>0</v>
      </c>
      <c r="BG167" s="146">
        <f t="shared" si="16"/>
        <v>0</v>
      </c>
      <c r="BH167" s="146">
        <f t="shared" si="17"/>
        <v>0</v>
      </c>
      <c r="BI167" s="146">
        <f t="shared" si="18"/>
        <v>0</v>
      </c>
      <c r="BJ167" s="18" t="s">
        <v>144</v>
      </c>
      <c r="BK167" s="146">
        <f t="shared" si="19"/>
        <v>0</v>
      </c>
      <c r="BL167" s="18" t="s">
        <v>143</v>
      </c>
      <c r="BM167" s="18" t="s">
        <v>775</v>
      </c>
    </row>
    <row r="168" spans="2:65" s="1" customFormat="1" ht="16.5" customHeight="1">
      <c r="B168" s="137"/>
      <c r="C168" s="147" t="s">
        <v>322</v>
      </c>
      <c r="D168" s="147" t="s">
        <v>204</v>
      </c>
      <c r="E168" s="148" t="s">
        <v>776</v>
      </c>
      <c r="F168" s="210" t="s">
        <v>777</v>
      </c>
      <c r="G168" s="210"/>
      <c r="H168" s="210"/>
      <c r="I168" s="210"/>
      <c r="J168" s="149" t="s">
        <v>310</v>
      </c>
      <c r="K168" s="150">
        <v>65</v>
      </c>
      <c r="L168" s="211">
        <v>0</v>
      </c>
      <c r="M168" s="211"/>
      <c r="N168" s="211">
        <f t="shared" si="10"/>
        <v>0</v>
      </c>
      <c r="O168" s="201"/>
      <c r="P168" s="201"/>
      <c r="Q168" s="201"/>
      <c r="R168" s="142"/>
      <c r="T168" s="143" t="s">
        <v>5</v>
      </c>
      <c r="U168" s="40" t="s">
        <v>37</v>
      </c>
      <c r="V168" s="144">
        <v>0</v>
      </c>
      <c r="W168" s="144">
        <f t="shared" si="11"/>
        <v>0</v>
      </c>
      <c r="X168" s="144">
        <v>0</v>
      </c>
      <c r="Y168" s="144">
        <f t="shared" si="12"/>
        <v>0</v>
      </c>
      <c r="Z168" s="144">
        <v>0</v>
      </c>
      <c r="AA168" s="145">
        <f t="shared" si="13"/>
        <v>0</v>
      </c>
      <c r="AR168" s="18" t="s">
        <v>207</v>
      </c>
      <c r="AT168" s="18" t="s">
        <v>204</v>
      </c>
      <c r="AU168" s="18" t="s">
        <v>144</v>
      </c>
      <c r="AY168" s="18" t="s">
        <v>137</v>
      </c>
      <c r="BE168" s="146">
        <f t="shared" si="14"/>
        <v>0</v>
      </c>
      <c r="BF168" s="146">
        <f t="shared" si="15"/>
        <v>0</v>
      </c>
      <c r="BG168" s="146">
        <f t="shared" si="16"/>
        <v>0</v>
      </c>
      <c r="BH168" s="146">
        <f t="shared" si="17"/>
        <v>0</v>
      </c>
      <c r="BI168" s="146">
        <f t="shared" si="18"/>
        <v>0</v>
      </c>
      <c r="BJ168" s="18" t="s">
        <v>144</v>
      </c>
      <c r="BK168" s="146">
        <f t="shared" si="19"/>
        <v>0</v>
      </c>
      <c r="BL168" s="18" t="s">
        <v>143</v>
      </c>
      <c r="BM168" s="18" t="s">
        <v>778</v>
      </c>
    </row>
    <row r="169" spans="2:65" s="1" customFormat="1" ht="38.25" customHeight="1">
      <c r="B169" s="137"/>
      <c r="C169" s="138" t="s">
        <v>423</v>
      </c>
      <c r="D169" s="138" t="s">
        <v>139</v>
      </c>
      <c r="E169" s="139" t="s">
        <v>779</v>
      </c>
      <c r="F169" s="200" t="s">
        <v>780</v>
      </c>
      <c r="G169" s="200"/>
      <c r="H169" s="200"/>
      <c r="I169" s="200"/>
      <c r="J169" s="140" t="s">
        <v>228</v>
      </c>
      <c r="K169" s="141">
        <v>12</v>
      </c>
      <c r="L169" s="201">
        <v>0</v>
      </c>
      <c r="M169" s="201"/>
      <c r="N169" s="201">
        <f t="shared" si="10"/>
        <v>0</v>
      </c>
      <c r="O169" s="201"/>
      <c r="P169" s="201"/>
      <c r="Q169" s="201"/>
      <c r="R169" s="142"/>
      <c r="T169" s="143" t="s">
        <v>5</v>
      </c>
      <c r="U169" s="40" t="s">
        <v>37</v>
      </c>
      <c r="V169" s="144">
        <v>0</v>
      </c>
      <c r="W169" s="144">
        <f t="shared" si="11"/>
        <v>0</v>
      </c>
      <c r="X169" s="144">
        <v>0</v>
      </c>
      <c r="Y169" s="144">
        <f t="shared" si="12"/>
        <v>0</v>
      </c>
      <c r="Z169" s="144">
        <v>0</v>
      </c>
      <c r="AA169" s="145">
        <f t="shared" si="13"/>
        <v>0</v>
      </c>
      <c r="AR169" s="18" t="s">
        <v>143</v>
      </c>
      <c r="AT169" s="18" t="s">
        <v>139</v>
      </c>
      <c r="AU169" s="18" t="s">
        <v>144</v>
      </c>
      <c r="AY169" s="18" t="s">
        <v>137</v>
      </c>
      <c r="BE169" s="146">
        <f t="shared" si="14"/>
        <v>0</v>
      </c>
      <c r="BF169" s="146">
        <f t="shared" si="15"/>
        <v>0</v>
      </c>
      <c r="BG169" s="146">
        <f t="shared" si="16"/>
        <v>0</v>
      </c>
      <c r="BH169" s="146">
        <f t="shared" si="17"/>
        <v>0</v>
      </c>
      <c r="BI169" s="146">
        <f t="shared" si="18"/>
        <v>0</v>
      </c>
      <c r="BJ169" s="18" t="s">
        <v>144</v>
      </c>
      <c r="BK169" s="146">
        <f t="shared" si="19"/>
        <v>0</v>
      </c>
      <c r="BL169" s="18" t="s">
        <v>143</v>
      </c>
      <c r="BM169" s="18" t="s">
        <v>781</v>
      </c>
    </row>
    <row r="170" spans="2:65" s="1" customFormat="1" ht="51" customHeight="1">
      <c r="B170" s="137"/>
      <c r="C170" s="147" t="s">
        <v>427</v>
      </c>
      <c r="D170" s="147" t="s">
        <v>204</v>
      </c>
      <c r="E170" s="148" t="s">
        <v>782</v>
      </c>
      <c r="F170" s="210" t="s">
        <v>783</v>
      </c>
      <c r="G170" s="210"/>
      <c r="H170" s="210"/>
      <c r="I170" s="210"/>
      <c r="J170" s="149" t="s">
        <v>310</v>
      </c>
      <c r="K170" s="150">
        <v>31.25</v>
      </c>
      <c r="L170" s="211">
        <v>0</v>
      </c>
      <c r="M170" s="211"/>
      <c r="N170" s="211">
        <f t="shared" si="10"/>
        <v>0</v>
      </c>
      <c r="O170" s="201"/>
      <c r="P170" s="201"/>
      <c r="Q170" s="201"/>
      <c r="R170" s="142"/>
      <c r="T170" s="143" t="s">
        <v>5</v>
      </c>
      <c r="U170" s="40" t="s">
        <v>37</v>
      </c>
      <c r="V170" s="144">
        <v>0</v>
      </c>
      <c r="W170" s="144">
        <f t="shared" si="11"/>
        <v>0</v>
      </c>
      <c r="X170" s="144">
        <v>0</v>
      </c>
      <c r="Y170" s="144">
        <f t="shared" si="12"/>
        <v>0</v>
      </c>
      <c r="Z170" s="144">
        <v>0</v>
      </c>
      <c r="AA170" s="145">
        <f t="shared" si="13"/>
        <v>0</v>
      </c>
      <c r="AR170" s="18" t="s">
        <v>207</v>
      </c>
      <c r="AT170" s="18" t="s">
        <v>204</v>
      </c>
      <c r="AU170" s="18" t="s">
        <v>144</v>
      </c>
      <c r="AY170" s="18" t="s">
        <v>137</v>
      </c>
      <c r="BE170" s="146">
        <f t="shared" si="14"/>
        <v>0</v>
      </c>
      <c r="BF170" s="146">
        <f t="shared" si="15"/>
        <v>0</v>
      </c>
      <c r="BG170" s="146">
        <f t="shared" si="16"/>
        <v>0</v>
      </c>
      <c r="BH170" s="146">
        <f t="shared" si="17"/>
        <v>0</v>
      </c>
      <c r="BI170" s="146">
        <f t="shared" si="18"/>
        <v>0</v>
      </c>
      <c r="BJ170" s="18" t="s">
        <v>144</v>
      </c>
      <c r="BK170" s="146">
        <f t="shared" si="19"/>
        <v>0</v>
      </c>
      <c r="BL170" s="18" t="s">
        <v>143</v>
      </c>
      <c r="BM170" s="18" t="s">
        <v>784</v>
      </c>
    </row>
    <row r="171" spans="2:65" s="1" customFormat="1" ht="25.5" customHeight="1">
      <c r="B171" s="137"/>
      <c r="C171" s="138" t="s">
        <v>431</v>
      </c>
      <c r="D171" s="138" t="s">
        <v>139</v>
      </c>
      <c r="E171" s="139" t="s">
        <v>785</v>
      </c>
      <c r="F171" s="200" t="s">
        <v>786</v>
      </c>
      <c r="G171" s="200"/>
      <c r="H171" s="200"/>
      <c r="I171" s="200"/>
      <c r="J171" s="140" t="s">
        <v>193</v>
      </c>
      <c r="K171" s="141">
        <v>8</v>
      </c>
      <c r="L171" s="201">
        <v>0</v>
      </c>
      <c r="M171" s="201"/>
      <c r="N171" s="201">
        <f t="shared" si="10"/>
        <v>0</v>
      </c>
      <c r="O171" s="201"/>
      <c r="P171" s="201"/>
      <c r="Q171" s="201"/>
      <c r="R171" s="142"/>
      <c r="T171" s="143" t="s">
        <v>5</v>
      </c>
      <c r="U171" s="40" t="s">
        <v>37</v>
      </c>
      <c r="V171" s="144">
        <v>0</v>
      </c>
      <c r="W171" s="144">
        <f t="shared" si="11"/>
        <v>0</v>
      </c>
      <c r="X171" s="144">
        <v>0</v>
      </c>
      <c r="Y171" s="144">
        <f t="shared" si="12"/>
        <v>0</v>
      </c>
      <c r="Z171" s="144">
        <v>0</v>
      </c>
      <c r="AA171" s="145">
        <f t="shared" si="13"/>
        <v>0</v>
      </c>
      <c r="AR171" s="18" t="s">
        <v>143</v>
      </c>
      <c r="AT171" s="18" t="s">
        <v>139</v>
      </c>
      <c r="AU171" s="18" t="s">
        <v>144</v>
      </c>
      <c r="AY171" s="18" t="s">
        <v>137</v>
      </c>
      <c r="BE171" s="146">
        <f t="shared" si="14"/>
        <v>0</v>
      </c>
      <c r="BF171" s="146">
        <f t="shared" si="15"/>
        <v>0</v>
      </c>
      <c r="BG171" s="146">
        <f t="shared" si="16"/>
        <v>0</v>
      </c>
      <c r="BH171" s="146">
        <f t="shared" si="17"/>
        <v>0</v>
      </c>
      <c r="BI171" s="146">
        <f t="shared" si="18"/>
        <v>0</v>
      </c>
      <c r="BJ171" s="18" t="s">
        <v>144</v>
      </c>
      <c r="BK171" s="146">
        <f t="shared" si="19"/>
        <v>0</v>
      </c>
      <c r="BL171" s="18" t="s">
        <v>143</v>
      </c>
      <c r="BM171" s="18" t="s">
        <v>787</v>
      </c>
    </row>
    <row r="172" spans="2:65" s="1" customFormat="1" ht="25.5" customHeight="1">
      <c r="B172" s="137"/>
      <c r="C172" s="147" t="s">
        <v>435</v>
      </c>
      <c r="D172" s="147" t="s">
        <v>204</v>
      </c>
      <c r="E172" s="148" t="s">
        <v>788</v>
      </c>
      <c r="F172" s="210" t="s">
        <v>789</v>
      </c>
      <c r="G172" s="210"/>
      <c r="H172" s="210"/>
      <c r="I172" s="210"/>
      <c r="J172" s="149" t="s">
        <v>193</v>
      </c>
      <c r="K172" s="150">
        <v>8</v>
      </c>
      <c r="L172" s="211">
        <v>0</v>
      </c>
      <c r="M172" s="211"/>
      <c r="N172" s="211">
        <f t="shared" si="10"/>
        <v>0</v>
      </c>
      <c r="O172" s="201"/>
      <c r="P172" s="201"/>
      <c r="Q172" s="201"/>
      <c r="R172" s="142"/>
      <c r="T172" s="143" t="s">
        <v>5</v>
      </c>
      <c r="U172" s="40" t="s">
        <v>37</v>
      </c>
      <c r="V172" s="144">
        <v>0</v>
      </c>
      <c r="W172" s="144">
        <f t="shared" si="11"/>
        <v>0</v>
      </c>
      <c r="X172" s="144">
        <v>0</v>
      </c>
      <c r="Y172" s="144">
        <f t="shared" si="12"/>
        <v>0</v>
      </c>
      <c r="Z172" s="144">
        <v>0</v>
      </c>
      <c r="AA172" s="145">
        <f t="shared" si="13"/>
        <v>0</v>
      </c>
      <c r="AR172" s="18" t="s">
        <v>207</v>
      </c>
      <c r="AT172" s="18" t="s">
        <v>204</v>
      </c>
      <c r="AU172" s="18" t="s">
        <v>144</v>
      </c>
      <c r="AY172" s="18" t="s">
        <v>137</v>
      </c>
      <c r="BE172" s="146">
        <f t="shared" si="14"/>
        <v>0</v>
      </c>
      <c r="BF172" s="146">
        <f t="shared" si="15"/>
        <v>0</v>
      </c>
      <c r="BG172" s="146">
        <f t="shared" si="16"/>
        <v>0</v>
      </c>
      <c r="BH172" s="146">
        <f t="shared" si="17"/>
        <v>0</v>
      </c>
      <c r="BI172" s="146">
        <f t="shared" si="18"/>
        <v>0</v>
      </c>
      <c r="BJ172" s="18" t="s">
        <v>144</v>
      </c>
      <c r="BK172" s="146">
        <f t="shared" si="19"/>
        <v>0</v>
      </c>
      <c r="BL172" s="18" t="s">
        <v>143</v>
      </c>
      <c r="BM172" s="18" t="s">
        <v>790</v>
      </c>
    </row>
    <row r="173" spans="2:65" s="1" customFormat="1" ht="25.5" customHeight="1">
      <c r="B173" s="137"/>
      <c r="C173" s="147" t="s">
        <v>439</v>
      </c>
      <c r="D173" s="147" t="s">
        <v>204</v>
      </c>
      <c r="E173" s="148" t="s">
        <v>791</v>
      </c>
      <c r="F173" s="210" t="s">
        <v>792</v>
      </c>
      <c r="G173" s="210"/>
      <c r="H173" s="210"/>
      <c r="I173" s="210"/>
      <c r="J173" s="149" t="s">
        <v>193</v>
      </c>
      <c r="K173" s="150">
        <v>8</v>
      </c>
      <c r="L173" s="211">
        <v>0</v>
      </c>
      <c r="M173" s="211"/>
      <c r="N173" s="211">
        <f t="shared" si="10"/>
        <v>0</v>
      </c>
      <c r="O173" s="201"/>
      <c r="P173" s="201"/>
      <c r="Q173" s="201"/>
      <c r="R173" s="142"/>
      <c r="T173" s="143" t="s">
        <v>5</v>
      </c>
      <c r="U173" s="40" t="s">
        <v>37</v>
      </c>
      <c r="V173" s="144">
        <v>0</v>
      </c>
      <c r="W173" s="144">
        <f t="shared" si="11"/>
        <v>0</v>
      </c>
      <c r="X173" s="144">
        <v>0</v>
      </c>
      <c r="Y173" s="144">
        <f t="shared" si="12"/>
        <v>0</v>
      </c>
      <c r="Z173" s="144">
        <v>0</v>
      </c>
      <c r="AA173" s="145">
        <f t="shared" si="13"/>
        <v>0</v>
      </c>
      <c r="AR173" s="18" t="s">
        <v>207</v>
      </c>
      <c r="AT173" s="18" t="s">
        <v>204</v>
      </c>
      <c r="AU173" s="18" t="s">
        <v>144</v>
      </c>
      <c r="AY173" s="18" t="s">
        <v>137</v>
      </c>
      <c r="BE173" s="146">
        <f t="shared" si="14"/>
        <v>0</v>
      </c>
      <c r="BF173" s="146">
        <f t="shared" si="15"/>
        <v>0</v>
      </c>
      <c r="BG173" s="146">
        <f t="shared" si="16"/>
        <v>0</v>
      </c>
      <c r="BH173" s="146">
        <f t="shared" si="17"/>
        <v>0</v>
      </c>
      <c r="BI173" s="146">
        <f t="shared" si="18"/>
        <v>0</v>
      </c>
      <c r="BJ173" s="18" t="s">
        <v>144</v>
      </c>
      <c r="BK173" s="146">
        <f t="shared" si="19"/>
        <v>0</v>
      </c>
      <c r="BL173" s="18" t="s">
        <v>143</v>
      </c>
      <c r="BM173" s="18" t="s">
        <v>793</v>
      </c>
    </row>
    <row r="174" spans="2:65" s="1" customFormat="1" ht="25.5" customHeight="1">
      <c r="B174" s="137"/>
      <c r="C174" s="138" t="s">
        <v>443</v>
      </c>
      <c r="D174" s="138" t="s">
        <v>139</v>
      </c>
      <c r="E174" s="139" t="s">
        <v>794</v>
      </c>
      <c r="F174" s="200" t="s">
        <v>795</v>
      </c>
      <c r="G174" s="200"/>
      <c r="H174" s="200"/>
      <c r="I174" s="200"/>
      <c r="J174" s="140" t="s">
        <v>228</v>
      </c>
      <c r="K174" s="141">
        <v>95</v>
      </c>
      <c r="L174" s="201">
        <v>0</v>
      </c>
      <c r="M174" s="201"/>
      <c r="N174" s="201">
        <f t="shared" si="10"/>
        <v>0</v>
      </c>
      <c r="O174" s="201"/>
      <c r="P174" s="201"/>
      <c r="Q174" s="201"/>
      <c r="R174" s="142"/>
      <c r="T174" s="143" t="s">
        <v>5</v>
      </c>
      <c r="U174" s="40" t="s">
        <v>37</v>
      </c>
      <c r="V174" s="144">
        <v>0</v>
      </c>
      <c r="W174" s="144">
        <f t="shared" si="11"/>
        <v>0</v>
      </c>
      <c r="X174" s="144">
        <v>0</v>
      </c>
      <c r="Y174" s="144">
        <f t="shared" si="12"/>
        <v>0</v>
      </c>
      <c r="Z174" s="144">
        <v>0</v>
      </c>
      <c r="AA174" s="145">
        <f t="shared" si="13"/>
        <v>0</v>
      </c>
      <c r="AR174" s="18" t="s">
        <v>143</v>
      </c>
      <c r="AT174" s="18" t="s">
        <v>139</v>
      </c>
      <c r="AU174" s="18" t="s">
        <v>144</v>
      </c>
      <c r="AY174" s="18" t="s">
        <v>137</v>
      </c>
      <c r="BE174" s="146">
        <f t="shared" si="14"/>
        <v>0</v>
      </c>
      <c r="BF174" s="146">
        <f t="shared" si="15"/>
        <v>0</v>
      </c>
      <c r="BG174" s="146">
        <f t="shared" si="16"/>
        <v>0</v>
      </c>
      <c r="BH174" s="146">
        <f t="shared" si="17"/>
        <v>0</v>
      </c>
      <c r="BI174" s="146">
        <f t="shared" si="18"/>
        <v>0</v>
      </c>
      <c r="BJ174" s="18" t="s">
        <v>144</v>
      </c>
      <c r="BK174" s="146">
        <f t="shared" si="19"/>
        <v>0</v>
      </c>
      <c r="BL174" s="18" t="s">
        <v>143</v>
      </c>
      <c r="BM174" s="18" t="s">
        <v>796</v>
      </c>
    </row>
    <row r="175" spans="2:65" s="1" customFormat="1" ht="16.5" customHeight="1">
      <c r="B175" s="137"/>
      <c r="C175" s="147" t="s">
        <v>797</v>
      </c>
      <c r="D175" s="147" t="s">
        <v>204</v>
      </c>
      <c r="E175" s="148" t="s">
        <v>798</v>
      </c>
      <c r="F175" s="210" t="s">
        <v>799</v>
      </c>
      <c r="G175" s="210"/>
      <c r="H175" s="210"/>
      <c r="I175" s="210"/>
      <c r="J175" s="149" t="s">
        <v>310</v>
      </c>
      <c r="K175" s="150">
        <v>24.43</v>
      </c>
      <c r="L175" s="211">
        <v>0</v>
      </c>
      <c r="M175" s="211"/>
      <c r="N175" s="211">
        <f t="shared" si="10"/>
        <v>0</v>
      </c>
      <c r="O175" s="201"/>
      <c r="P175" s="201"/>
      <c r="Q175" s="201"/>
      <c r="R175" s="142"/>
      <c r="T175" s="143" t="s">
        <v>5</v>
      </c>
      <c r="U175" s="40" t="s">
        <v>37</v>
      </c>
      <c r="V175" s="144">
        <v>0</v>
      </c>
      <c r="W175" s="144">
        <f t="shared" si="11"/>
        <v>0</v>
      </c>
      <c r="X175" s="144">
        <v>0</v>
      </c>
      <c r="Y175" s="144">
        <f t="shared" si="12"/>
        <v>0</v>
      </c>
      <c r="Z175" s="144">
        <v>0</v>
      </c>
      <c r="AA175" s="145">
        <f t="shared" si="13"/>
        <v>0</v>
      </c>
      <c r="AR175" s="18" t="s">
        <v>207</v>
      </c>
      <c r="AT175" s="18" t="s">
        <v>204</v>
      </c>
      <c r="AU175" s="18" t="s">
        <v>144</v>
      </c>
      <c r="AY175" s="18" t="s">
        <v>137</v>
      </c>
      <c r="BE175" s="146">
        <f t="shared" si="14"/>
        <v>0</v>
      </c>
      <c r="BF175" s="146">
        <f t="shared" si="15"/>
        <v>0</v>
      </c>
      <c r="BG175" s="146">
        <f t="shared" si="16"/>
        <v>0</v>
      </c>
      <c r="BH175" s="146">
        <f t="shared" si="17"/>
        <v>0</v>
      </c>
      <c r="BI175" s="146">
        <f t="shared" si="18"/>
        <v>0</v>
      </c>
      <c r="BJ175" s="18" t="s">
        <v>144</v>
      </c>
      <c r="BK175" s="146">
        <f t="shared" si="19"/>
        <v>0</v>
      </c>
      <c r="BL175" s="18" t="s">
        <v>143</v>
      </c>
      <c r="BM175" s="18" t="s">
        <v>800</v>
      </c>
    </row>
    <row r="176" spans="2:65" s="1" customFormat="1" ht="38.25" customHeight="1">
      <c r="B176" s="137"/>
      <c r="C176" s="147" t="s">
        <v>801</v>
      </c>
      <c r="D176" s="147" t="s">
        <v>204</v>
      </c>
      <c r="E176" s="148" t="s">
        <v>802</v>
      </c>
      <c r="F176" s="210" t="s">
        <v>803</v>
      </c>
      <c r="G176" s="210"/>
      <c r="H176" s="210"/>
      <c r="I176" s="210"/>
      <c r="J176" s="149" t="s">
        <v>193</v>
      </c>
      <c r="K176" s="150">
        <v>15</v>
      </c>
      <c r="L176" s="211">
        <v>0</v>
      </c>
      <c r="M176" s="211"/>
      <c r="N176" s="211">
        <f t="shared" si="10"/>
        <v>0</v>
      </c>
      <c r="O176" s="201"/>
      <c r="P176" s="201"/>
      <c r="Q176" s="201"/>
      <c r="R176" s="142"/>
      <c r="T176" s="143" t="s">
        <v>5</v>
      </c>
      <c r="U176" s="40" t="s">
        <v>37</v>
      </c>
      <c r="V176" s="144">
        <v>0</v>
      </c>
      <c r="W176" s="144">
        <f t="shared" si="11"/>
        <v>0</v>
      </c>
      <c r="X176" s="144">
        <v>0</v>
      </c>
      <c r="Y176" s="144">
        <f t="shared" si="12"/>
        <v>0</v>
      </c>
      <c r="Z176" s="144">
        <v>0</v>
      </c>
      <c r="AA176" s="145">
        <f t="shared" si="13"/>
        <v>0</v>
      </c>
      <c r="AR176" s="18" t="s">
        <v>207</v>
      </c>
      <c r="AT176" s="18" t="s">
        <v>204</v>
      </c>
      <c r="AU176" s="18" t="s">
        <v>144</v>
      </c>
      <c r="AY176" s="18" t="s">
        <v>137</v>
      </c>
      <c r="BE176" s="146">
        <f t="shared" si="14"/>
        <v>0</v>
      </c>
      <c r="BF176" s="146">
        <f t="shared" si="15"/>
        <v>0</v>
      </c>
      <c r="BG176" s="146">
        <f t="shared" si="16"/>
        <v>0</v>
      </c>
      <c r="BH176" s="146">
        <f t="shared" si="17"/>
        <v>0</v>
      </c>
      <c r="BI176" s="146">
        <f t="shared" si="18"/>
        <v>0</v>
      </c>
      <c r="BJ176" s="18" t="s">
        <v>144</v>
      </c>
      <c r="BK176" s="146">
        <f t="shared" si="19"/>
        <v>0</v>
      </c>
      <c r="BL176" s="18" t="s">
        <v>143</v>
      </c>
      <c r="BM176" s="18" t="s">
        <v>804</v>
      </c>
    </row>
    <row r="177" spans="2:65" s="1" customFormat="1" ht="16.5" customHeight="1">
      <c r="B177" s="137"/>
      <c r="C177" s="138" t="s">
        <v>447</v>
      </c>
      <c r="D177" s="138" t="s">
        <v>139</v>
      </c>
      <c r="E177" s="139" t="s">
        <v>805</v>
      </c>
      <c r="F177" s="200" t="s">
        <v>806</v>
      </c>
      <c r="G177" s="200"/>
      <c r="H177" s="200"/>
      <c r="I177" s="200"/>
      <c r="J177" s="140" t="s">
        <v>193</v>
      </c>
      <c r="K177" s="141">
        <v>4</v>
      </c>
      <c r="L177" s="201">
        <v>0</v>
      </c>
      <c r="M177" s="201"/>
      <c r="N177" s="201">
        <f t="shared" si="10"/>
        <v>0</v>
      </c>
      <c r="O177" s="201"/>
      <c r="P177" s="201"/>
      <c r="Q177" s="201"/>
      <c r="R177" s="142"/>
      <c r="T177" s="143" t="s">
        <v>5</v>
      </c>
      <c r="U177" s="40" t="s">
        <v>37</v>
      </c>
      <c r="V177" s="144">
        <v>0</v>
      </c>
      <c r="W177" s="144">
        <f t="shared" si="11"/>
        <v>0</v>
      </c>
      <c r="X177" s="144">
        <v>0</v>
      </c>
      <c r="Y177" s="144">
        <f t="shared" si="12"/>
        <v>0</v>
      </c>
      <c r="Z177" s="144">
        <v>0</v>
      </c>
      <c r="AA177" s="145">
        <f t="shared" si="13"/>
        <v>0</v>
      </c>
      <c r="AR177" s="18" t="s">
        <v>143</v>
      </c>
      <c r="AT177" s="18" t="s">
        <v>139</v>
      </c>
      <c r="AU177" s="18" t="s">
        <v>144</v>
      </c>
      <c r="AY177" s="18" t="s">
        <v>137</v>
      </c>
      <c r="BE177" s="146">
        <f t="shared" si="14"/>
        <v>0</v>
      </c>
      <c r="BF177" s="146">
        <f t="shared" si="15"/>
        <v>0</v>
      </c>
      <c r="BG177" s="146">
        <f t="shared" si="16"/>
        <v>0</v>
      </c>
      <c r="BH177" s="146">
        <f t="shared" si="17"/>
        <v>0</v>
      </c>
      <c r="BI177" s="146">
        <f t="shared" si="18"/>
        <v>0</v>
      </c>
      <c r="BJ177" s="18" t="s">
        <v>144</v>
      </c>
      <c r="BK177" s="146">
        <f t="shared" si="19"/>
        <v>0</v>
      </c>
      <c r="BL177" s="18" t="s">
        <v>143</v>
      </c>
      <c r="BM177" s="18" t="s">
        <v>807</v>
      </c>
    </row>
    <row r="178" spans="2:65" s="1" customFormat="1" ht="38.25" customHeight="1">
      <c r="B178" s="137"/>
      <c r="C178" s="147" t="s">
        <v>451</v>
      </c>
      <c r="D178" s="147" t="s">
        <v>204</v>
      </c>
      <c r="E178" s="148" t="s">
        <v>808</v>
      </c>
      <c r="F178" s="210" t="s">
        <v>809</v>
      </c>
      <c r="G178" s="210"/>
      <c r="H178" s="210"/>
      <c r="I178" s="210"/>
      <c r="J178" s="149" t="s">
        <v>193</v>
      </c>
      <c r="K178" s="150">
        <v>4</v>
      </c>
      <c r="L178" s="211">
        <v>0</v>
      </c>
      <c r="M178" s="211"/>
      <c r="N178" s="211">
        <f t="shared" si="10"/>
        <v>0</v>
      </c>
      <c r="O178" s="201"/>
      <c r="P178" s="201"/>
      <c r="Q178" s="201"/>
      <c r="R178" s="142"/>
      <c r="T178" s="143" t="s">
        <v>5</v>
      </c>
      <c r="U178" s="40" t="s">
        <v>37</v>
      </c>
      <c r="V178" s="144">
        <v>0</v>
      </c>
      <c r="W178" s="144">
        <f t="shared" si="11"/>
        <v>0</v>
      </c>
      <c r="X178" s="144">
        <v>0</v>
      </c>
      <c r="Y178" s="144">
        <f t="shared" si="12"/>
        <v>0</v>
      </c>
      <c r="Z178" s="144">
        <v>0</v>
      </c>
      <c r="AA178" s="145">
        <f t="shared" si="13"/>
        <v>0</v>
      </c>
      <c r="AR178" s="18" t="s">
        <v>207</v>
      </c>
      <c r="AT178" s="18" t="s">
        <v>204</v>
      </c>
      <c r="AU178" s="18" t="s">
        <v>144</v>
      </c>
      <c r="AY178" s="18" t="s">
        <v>137</v>
      </c>
      <c r="BE178" s="146">
        <f t="shared" si="14"/>
        <v>0</v>
      </c>
      <c r="BF178" s="146">
        <f t="shared" si="15"/>
        <v>0</v>
      </c>
      <c r="BG178" s="146">
        <f t="shared" si="16"/>
        <v>0</v>
      </c>
      <c r="BH178" s="146">
        <f t="shared" si="17"/>
        <v>0</v>
      </c>
      <c r="BI178" s="146">
        <f t="shared" si="18"/>
        <v>0</v>
      </c>
      <c r="BJ178" s="18" t="s">
        <v>144</v>
      </c>
      <c r="BK178" s="146">
        <f t="shared" si="19"/>
        <v>0</v>
      </c>
      <c r="BL178" s="18" t="s">
        <v>143</v>
      </c>
      <c r="BM178" s="18" t="s">
        <v>810</v>
      </c>
    </row>
    <row r="179" spans="2:65" s="1" customFormat="1" ht="25.5" customHeight="1">
      <c r="B179" s="137"/>
      <c r="C179" s="138" t="s">
        <v>455</v>
      </c>
      <c r="D179" s="138" t="s">
        <v>139</v>
      </c>
      <c r="E179" s="139" t="s">
        <v>811</v>
      </c>
      <c r="F179" s="200" t="s">
        <v>812</v>
      </c>
      <c r="G179" s="200"/>
      <c r="H179" s="200"/>
      <c r="I179" s="200"/>
      <c r="J179" s="140" t="s">
        <v>193</v>
      </c>
      <c r="K179" s="141">
        <v>8</v>
      </c>
      <c r="L179" s="201">
        <v>0</v>
      </c>
      <c r="M179" s="201"/>
      <c r="N179" s="201">
        <f t="shared" si="10"/>
        <v>0</v>
      </c>
      <c r="O179" s="201"/>
      <c r="P179" s="201"/>
      <c r="Q179" s="201"/>
      <c r="R179" s="142"/>
      <c r="T179" s="143" t="s">
        <v>5</v>
      </c>
      <c r="U179" s="40" t="s">
        <v>37</v>
      </c>
      <c r="V179" s="144">
        <v>0</v>
      </c>
      <c r="W179" s="144">
        <f t="shared" si="11"/>
        <v>0</v>
      </c>
      <c r="X179" s="144">
        <v>0</v>
      </c>
      <c r="Y179" s="144">
        <f t="shared" si="12"/>
        <v>0</v>
      </c>
      <c r="Z179" s="144">
        <v>0</v>
      </c>
      <c r="AA179" s="145">
        <f t="shared" si="13"/>
        <v>0</v>
      </c>
      <c r="AR179" s="18" t="s">
        <v>143</v>
      </c>
      <c r="AT179" s="18" t="s">
        <v>139</v>
      </c>
      <c r="AU179" s="18" t="s">
        <v>144</v>
      </c>
      <c r="AY179" s="18" t="s">
        <v>137</v>
      </c>
      <c r="BE179" s="146">
        <f t="shared" si="14"/>
        <v>0</v>
      </c>
      <c r="BF179" s="146">
        <f t="shared" si="15"/>
        <v>0</v>
      </c>
      <c r="BG179" s="146">
        <f t="shared" si="16"/>
        <v>0</v>
      </c>
      <c r="BH179" s="146">
        <f t="shared" si="17"/>
        <v>0</v>
      </c>
      <c r="BI179" s="146">
        <f t="shared" si="18"/>
        <v>0</v>
      </c>
      <c r="BJ179" s="18" t="s">
        <v>144</v>
      </c>
      <c r="BK179" s="146">
        <f t="shared" si="19"/>
        <v>0</v>
      </c>
      <c r="BL179" s="18" t="s">
        <v>143</v>
      </c>
      <c r="BM179" s="18" t="s">
        <v>813</v>
      </c>
    </row>
    <row r="180" spans="2:65" s="1" customFormat="1" ht="38.25" customHeight="1">
      <c r="B180" s="137"/>
      <c r="C180" s="147" t="s">
        <v>459</v>
      </c>
      <c r="D180" s="147" t="s">
        <v>204</v>
      </c>
      <c r="E180" s="148" t="s">
        <v>814</v>
      </c>
      <c r="F180" s="210" t="s">
        <v>815</v>
      </c>
      <c r="G180" s="210"/>
      <c r="H180" s="210"/>
      <c r="I180" s="210"/>
      <c r="J180" s="149" t="s">
        <v>193</v>
      </c>
      <c r="K180" s="150">
        <v>8</v>
      </c>
      <c r="L180" s="211">
        <v>0</v>
      </c>
      <c r="M180" s="211"/>
      <c r="N180" s="211">
        <f t="shared" si="10"/>
        <v>0</v>
      </c>
      <c r="O180" s="201"/>
      <c r="P180" s="201"/>
      <c r="Q180" s="201"/>
      <c r="R180" s="142"/>
      <c r="T180" s="143" t="s">
        <v>5</v>
      </c>
      <c r="U180" s="40" t="s">
        <v>37</v>
      </c>
      <c r="V180" s="144">
        <v>0</v>
      </c>
      <c r="W180" s="144">
        <f t="shared" si="11"/>
        <v>0</v>
      </c>
      <c r="X180" s="144">
        <v>0</v>
      </c>
      <c r="Y180" s="144">
        <f t="shared" si="12"/>
        <v>0</v>
      </c>
      <c r="Z180" s="144">
        <v>0</v>
      </c>
      <c r="AA180" s="145">
        <f t="shared" si="13"/>
        <v>0</v>
      </c>
      <c r="AR180" s="18" t="s">
        <v>207</v>
      </c>
      <c r="AT180" s="18" t="s">
        <v>204</v>
      </c>
      <c r="AU180" s="18" t="s">
        <v>144</v>
      </c>
      <c r="AY180" s="18" t="s">
        <v>137</v>
      </c>
      <c r="BE180" s="146">
        <f t="shared" si="14"/>
        <v>0</v>
      </c>
      <c r="BF180" s="146">
        <f t="shared" si="15"/>
        <v>0</v>
      </c>
      <c r="BG180" s="146">
        <f t="shared" si="16"/>
        <v>0</v>
      </c>
      <c r="BH180" s="146">
        <f t="shared" si="17"/>
        <v>0</v>
      </c>
      <c r="BI180" s="146">
        <f t="shared" si="18"/>
        <v>0</v>
      </c>
      <c r="BJ180" s="18" t="s">
        <v>144</v>
      </c>
      <c r="BK180" s="146">
        <f t="shared" si="19"/>
        <v>0</v>
      </c>
      <c r="BL180" s="18" t="s">
        <v>143</v>
      </c>
      <c r="BM180" s="18" t="s">
        <v>816</v>
      </c>
    </row>
    <row r="181" spans="2:65" s="1" customFormat="1" ht="25.5" customHeight="1">
      <c r="B181" s="137"/>
      <c r="C181" s="138" t="s">
        <v>463</v>
      </c>
      <c r="D181" s="138" t="s">
        <v>139</v>
      </c>
      <c r="E181" s="139" t="s">
        <v>817</v>
      </c>
      <c r="F181" s="200" t="s">
        <v>818</v>
      </c>
      <c r="G181" s="200"/>
      <c r="H181" s="200"/>
      <c r="I181" s="200"/>
      <c r="J181" s="140" t="s">
        <v>193</v>
      </c>
      <c r="K181" s="141">
        <v>85</v>
      </c>
      <c r="L181" s="201">
        <v>0</v>
      </c>
      <c r="M181" s="201"/>
      <c r="N181" s="201">
        <f aca="true" t="shared" si="20" ref="N181:N213">ROUND(L181*K181,2)</f>
        <v>0</v>
      </c>
      <c r="O181" s="201"/>
      <c r="P181" s="201"/>
      <c r="Q181" s="201"/>
      <c r="R181" s="142"/>
      <c r="T181" s="143" t="s">
        <v>5</v>
      </c>
      <c r="U181" s="40" t="s">
        <v>37</v>
      </c>
      <c r="V181" s="144">
        <v>0</v>
      </c>
      <c r="W181" s="144">
        <f aca="true" t="shared" si="21" ref="W181:W212">V181*K181</f>
        <v>0</v>
      </c>
      <c r="X181" s="144">
        <v>0</v>
      </c>
      <c r="Y181" s="144">
        <f aca="true" t="shared" si="22" ref="Y181:Y212">X181*K181</f>
        <v>0</v>
      </c>
      <c r="Z181" s="144">
        <v>0</v>
      </c>
      <c r="AA181" s="145">
        <f aca="true" t="shared" si="23" ref="AA181:AA212">Z181*K181</f>
        <v>0</v>
      </c>
      <c r="AR181" s="18" t="s">
        <v>143</v>
      </c>
      <c r="AT181" s="18" t="s">
        <v>139</v>
      </c>
      <c r="AU181" s="18" t="s">
        <v>144</v>
      </c>
      <c r="AY181" s="18" t="s">
        <v>137</v>
      </c>
      <c r="BE181" s="146">
        <f aca="true" t="shared" si="24" ref="BE181:BE213">IF(U181="základná",N181,0)</f>
        <v>0</v>
      </c>
      <c r="BF181" s="146">
        <f aca="true" t="shared" si="25" ref="BF181:BF213">IF(U181="znížená",N181,0)</f>
        <v>0</v>
      </c>
      <c r="BG181" s="146">
        <f aca="true" t="shared" si="26" ref="BG181:BG213">IF(U181="zákl. prenesená",N181,0)</f>
        <v>0</v>
      </c>
      <c r="BH181" s="146">
        <f aca="true" t="shared" si="27" ref="BH181:BH213">IF(U181="zníž. prenesená",N181,0)</f>
        <v>0</v>
      </c>
      <c r="BI181" s="146">
        <f aca="true" t="shared" si="28" ref="BI181:BI213">IF(U181="nulová",N181,0)</f>
        <v>0</v>
      </c>
      <c r="BJ181" s="18" t="s">
        <v>144</v>
      </c>
      <c r="BK181" s="146">
        <f aca="true" t="shared" si="29" ref="BK181:BK213">ROUND(L181*K181,2)</f>
        <v>0</v>
      </c>
      <c r="BL181" s="18" t="s">
        <v>143</v>
      </c>
      <c r="BM181" s="18" t="s">
        <v>819</v>
      </c>
    </row>
    <row r="182" spans="2:65" s="1" customFormat="1" ht="16.5" customHeight="1">
      <c r="B182" s="137"/>
      <c r="C182" s="147" t="s">
        <v>471</v>
      </c>
      <c r="D182" s="147" t="s">
        <v>204</v>
      </c>
      <c r="E182" s="148" t="s">
        <v>820</v>
      </c>
      <c r="F182" s="210" t="s">
        <v>821</v>
      </c>
      <c r="G182" s="210"/>
      <c r="H182" s="210"/>
      <c r="I182" s="210"/>
      <c r="J182" s="149" t="s">
        <v>193</v>
      </c>
      <c r="K182" s="150">
        <v>10</v>
      </c>
      <c r="L182" s="211">
        <v>0</v>
      </c>
      <c r="M182" s="211"/>
      <c r="N182" s="211">
        <f t="shared" si="20"/>
        <v>0</v>
      </c>
      <c r="O182" s="201"/>
      <c r="P182" s="201"/>
      <c r="Q182" s="201"/>
      <c r="R182" s="142"/>
      <c r="T182" s="143" t="s">
        <v>5</v>
      </c>
      <c r="U182" s="40" t="s">
        <v>37</v>
      </c>
      <c r="V182" s="144">
        <v>0</v>
      </c>
      <c r="W182" s="144">
        <f t="shared" si="21"/>
        <v>0</v>
      </c>
      <c r="X182" s="144">
        <v>0</v>
      </c>
      <c r="Y182" s="144">
        <f t="shared" si="22"/>
        <v>0</v>
      </c>
      <c r="Z182" s="144">
        <v>0</v>
      </c>
      <c r="AA182" s="145">
        <f t="shared" si="23"/>
        <v>0</v>
      </c>
      <c r="AR182" s="18" t="s">
        <v>207</v>
      </c>
      <c r="AT182" s="18" t="s">
        <v>204</v>
      </c>
      <c r="AU182" s="18" t="s">
        <v>144</v>
      </c>
      <c r="AY182" s="18" t="s">
        <v>137</v>
      </c>
      <c r="BE182" s="146">
        <f t="shared" si="24"/>
        <v>0</v>
      </c>
      <c r="BF182" s="146">
        <f t="shared" si="25"/>
        <v>0</v>
      </c>
      <c r="BG182" s="146">
        <f t="shared" si="26"/>
        <v>0</v>
      </c>
      <c r="BH182" s="146">
        <f t="shared" si="27"/>
        <v>0</v>
      </c>
      <c r="BI182" s="146">
        <f t="shared" si="28"/>
        <v>0</v>
      </c>
      <c r="BJ182" s="18" t="s">
        <v>144</v>
      </c>
      <c r="BK182" s="146">
        <f t="shared" si="29"/>
        <v>0</v>
      </c>
      <c r="BL182" s="18" t="s">
        <v>143</v>
      </c>
      <c r="BM182" s="18" t="s">
        <v>822</v>
      </c>
    </row>
    <row r="183" spans="2:65" s="1" customFormat="1" ht="16.5" customHeight="1">
      <c r="B183" s="137"/>
      <c r="C183" s="147" t="s">
        <v>475</v>
      </c>
      <c r="D183" s="147" t="s">
        <v>204</v>
      </c>
      <c r="E183" s="148" t="s">
        <v>823</v>
      </c>
      <c r="F183" s="210" t="s">
        <v>824</v>
      </c>
      <c r="G183" s="210"/>
      <c r="H183" s="210"/>
      <c r="I183" s="210"/>
      <c r="J183" s="149" t="s">
        <v>193</v>
      </c>
      <c r="K183" s="150">
        <v>75</v>
      </c>
      <c r="L183" s="211">
        <v>0</v>
      </c>
      <c r="M183" s="211"/>
      <c r="N183" s="211">
        <f t="shared" si="20"/>
        <v>0</v>
      </c>
      <c r="O183" s="201"/>
      <c r="P183" s="201"/>
      <c r="Q183" s="201"/>
      <c r="R183" s="142"/>
      <c r="T183" s="143" t="s">
        <v>5</v>
      </c>
      <c r="U183" s="40" t="s">
        <v>37</v>
      </c>
      <c r="V183" s="144">
        <v>0</v>
      </c>
      <c r="W183" s="144">
        <f t="shared" si="21"/>
        <v>0</v>
      </c>
      <c r="X183" s="144">
        <v>0</v>
      </c>
      <c r="Y183" s="144">
        <f t="shared" si="22"/>
        <v>0</v>
      </c>
      <c r="Z183" s="144">
        <v>0</v>
      </c>
      <c r="AA183" s="145">
        <f t="shared" si="23"/>
        <v>0</v>
      </c>
      <c r="AR183" s="18" t="s">
        <v>207</v>
      </c>
      <c r="AT183" s="18" t="s">
        <v>204</v>
      </c>
      <c r="AU183" s="18" t="s">
        <v>144</v>
      </c>
      <c r="AY183" s="18" t="s">
        <v>137</v>
      </c>
      <c r="BE183" s="146">
        <f t="shared" si="24"/>
        <v>0</v>
      </c>
      <c r="BF183" s="146">
        <f t="shared" si="25"/>
        <v>0</v>
      </c>
      <c r="BG183" s="146">
        <f t="shared" si="26"/>
        <v>0</v>
      </c>
      <c r="BH183" s="146">
        <f t="shared" si="27"/>
        <v>0</v>
      </c>
      <c r="BI183" s="146">
        <f t="shared" si="28"/>
        <v>0</v>
      </c>
      <c r="BJ183" s="18" t="s">
        <v>144</v>
      </c>
      <c r="BK183" s="146">
        <f t="shared" si="29"/>
        <v>0</v>
      </c>
      <c r="BL183" s="18" t="s">
        <v>143</v>
      </c>
      <c r="BM183" s="18" t="s">
        <v>825</v>
      </c>
    </row>
    <row r="184" spans="2:65" s="1" customFormat="1" ht="25.5" customHeight="1">
      <c r="B184" s="137"/>
      <c r="C184" s="138" t="s">
        <v>479</v>
      </c>
      <c r="D184" s="138" t="s">
        <v>139</v>
      </c>
      <c r="E184" s="139" t="s">
        <v>826</v>
      </c>
      <c r="F184" s="200" t="s">
        <v>827</v>
      </c>
      <c r="G184" s="200"/>
      <c r="H184" s="200"/>
      <c r="I184" s="200"/>
      <c r="J184" s="140" t="s">
        <v>193</v>
      </c>
      <c r="K184" s="141">
        <v>7</v>
      </c>
      <c r="L184" s="201">
        <v>0</v>
      </c>
      <c r="M184" s="201"/>
      <c r="N184" s="201">
        <f t="shared" si="20"/>
        <v>0</v>
      </c>
      <c r="O184" s="201"/>
      <c r="P184" s="201"/>
      <c r="Q184" s="201"/>
      <c r="R184" s="142"/>
      <c r="T184" s="143" t="s">
        <v>5</v>
      </c>
      <c r="U184" s="40" t="s">
        <v>37</v>
      </c>
      <c r="V184" s="144">
        <v>0</v>
      </c>
      <c r="W184" s="144">
        <f t="shared" si="21"/>
        <v>0</v>
      </c>
      <c r="X184" s="144">
        <v>0</v>
      </c>
      <c r="Y184" s="144">
        <f t="shared" si="22"/>
        <v>0</v>
      </c>
      <c r="Z184" s="144">
        <v>0</v>
      </c>
      <c r="AA184" s="145">
        <f t="shared" si="23"/>
        <v>0</v>
      </c>
      <c r="AR184" s="18" t="s">
        <v>143</v>
      </c>
      <c r="AT184" s="18" t="s">
        <v>139</v>
      </c>
      <c r="AU184" s="18" t="s">
        <v>144</v>
      </c>
      <c r="AY184" s="18" t="s">
        <v>137</v>
      </c>
      <c r="BE184" s="146">
        <f t="shared" si="24"/>
        <v>0</v>
      </c>
      <c r="BF184" s="146">
        <f t="shared" si="25"/>
        <v>0</v>
      </c>
      <c r="BG184" s="146">
        <f t="shared" si="26"/>
        <v>0</v>
      </c>
      <c r="BH184" s="146">
        <f t="shared" si="27"/>
        <v>0</v>
      </c>
      <c r="BI184" s="146">
        <f t="shared" si="28"/>
        <v>0</v>
      </c>
      <c r="BJ184" s="18" t="s">
        <v>144</v>
      </c>
      <c r="BK184" s="146">
        <f t="shared" si="29"/>
        <v>0</v>
      </c>
      <c r="BL184" s="18" t="s">
        <v>143</v>
      </c>
      <c r="BM184" s="18" t="s">
        <v>828</v>
      </c>
    </row>
    <row r="185" spans="2:65" s="1" customFormat="1" ht="16.5" customHeight="1">
      <c r="B185" s="137"/>
      <c r="C185" s="147" t="s">
        <v>829</v>
      </c>
      <c r="D185" s="147" t="s">
        <v>204</v>
      </c>
      <c r="E185" s="148" t="s">
        <v>830</v>
      </c>
      <c r="F185" s="210" t="s">
        <v>831</v>
      </c>
      <c r="G185" s="210"/>
      <c r="H185" s="210"/>
      <c r="I185" s="210"/>
      <c r="J185" s="149" t="s">
        <v>193</v>
      </c>
      <c r="K185" s="150">
        <v>5</v>
      </c>
      <c r="L185" s="211">
        <v>0</v>
      </c>
      <c r="M185" s="211"/>
      <c r="N185" s="211">
        <f t="shared" si="20"/>
        <v>0</v>
      </c>
      <c r="O185" s="201"/>
      <c r="P185" s="201"/>
      <c r="Q185" s="201"/>
      <c r="R185" s="142"/>
      <c r="T185" s="143" t="s">
        <v>5</v>
      </c>
      <c r="U185" s="40" t="s">
        <v>37</v>
      </c>
      <c r="V185" s="144">
        <v>0</v>
      </c>
      <c r="W185" s="144">
        <f t="shared" si="21"/>
        <v>0</v>
      </c>
      <c r="X185" s="144">
        <v>0</v>
      </c>
      <c r="Y185" s="144">
        <f t="shared" si="22"/>
        <v>0</v>
      </c>
      <c r="Z185" s="144">
        <v>0</v>
      </c>
      <c r="AA185" s="145">
        <f t="shared" si="23"/>
        <v>0</v>
      </c>
      <c r="AR185" s="18" t="s">
        <v>207</v>
      </c>
      <c r="AT185" s="18" t="s">
        <v>204</v>
      </c>
      <c r="AU185" s="18" t="s">
        <v>144</v>
      </c>
      <c r="AY185" s="18" t="s">
        <v>137</v>
      </c>
      <c r="BE185" s="146">
        <f t="shared" si="24"/>
        <v>0</v>
      </c>
      <c r="BF185" s="146">
        <f t="shared" si="25"/>
        <v>0</v>
      </c>
      <c r="BG185" s="146">
        <f t="shared" si="26"/>
        <v>0</v>
      </c>
      <c r="BH185" s="146">
        <f t="shared" si="27"/>
        <v>0</v>
      </c>
      <c r="BI185" s="146">
        <f t="shared" si="28"/>
        <v>0</v>
      </c>
      <c r="BJ185" s="18" t="s">
        <v>144</v>
      </c>
      <c r="BK185" s="146">
        <f t="shared" si="29"/>
        <v>0</v>
      </c>
      <c r="BL185" s="18" t="s">
        <v>143</v>
      </c>
      <c r="BM185" s="18" t="s">
        <v>832</v>
      </c>
    </row>
    <row r="186" spans="2:65" s="1" customFormat="1" ht="16.5" customHeight="1">
      <c r="B186" s="137"/>
      <c r="C186" s="147" t="s">
        <v>833</v>
      </c>
      <c r="D186" s="147" t="s">
        <v>204</v>
      </c>
      <c r="E186" s="148" t="s">
        <v>834</v>
      </c>
      <c r="F186" s="210" t="s">
        <v>835</v>
      </c>
      <c r="G186" s="210"/>
      <c r="H186" s="210"/>
      <c r="I186" s="210"/>
      <c r="J186" s="149" t="s">
        <v>193</v>
      </c>
      <c r="K186" s="150">
        <v>2</v>
      </c>
      <c r="L186" s="211">
        <v>0</v>
      </c>
      <c r="M186" s="211"/>
      <c r="N186" s="211">
        <f t="shared" si="20"/>
        <v>0</v>
      </c>
      <c r="O186" s="201"/>
      <c r="P186" s="201"/>
      <c r="Q186" s="201"/>
      <c r="R186" s="142"/>
      <c r="T186" s="143" t="s">
        <v>5</v>
      </c>
      <c r="U186" s="40" t="s">
        <v>37</v>
      </c>
      <c r="V186" s="144">
        <v>0</v>
      </c>
      <c r="W186" s="144">
        <f t="shared" si="21"/>
        <v>0</v>
      </c>
      <c r="X186" s="144">
        <v>0</v>
      </c>
      <c r="Y186" s="144">
        <f t="shared" si="22"/>
        <v>0</v>
      </c>
      <c r="Z186" s="144">
        <v>0</v>
      </c>
      <c r="AA186" s="145">
        <f t="shared" si="23"/>
        <v>0</v>
      </c>
      <c r="AR186" s="18" t="s">
        <v>207</v>
      </c>
      <c r="AT186" s="18" t="s">
        <v>204</v>
      </c>
      <c r="AU186" s="18" t="s">
        <v>144</v>
      </c>
      <c r="AY186" s="18" t="s">
        <v>137</v>
      </c>
      <c r="BE186" s="146">
        <f t="shared" si="24"/>
        <v>0</v>
      </c>
      <c r="BF186" s="146">
        <f t="shared" si="25"/>
        <v>0</v>
      </c>
      <c r="BG186" s="146">
        <f t="shared" si="26"/>
        <v>0</v>
      </c>
      <c r="BH186" s="146">
        <f t="shared" si="27"/>
        <v>0</v>
      </c>
      <c r="BI186" s="146">
        <f t="shared" si="28"/>
        <v>0</v>
      </c>
      <c r="BJ186" s="18" t="s">
        <v>144</v>
      </c>
      <c r="BK186" s="146">
        <f t="shared" si="29"/>
        <v>0</v>
      </c>
      <c r="BL186" s="18" t="s">
        <v>143</v>
      </c>
      <c r="BM186" s="18" t="s">
        <v>836</v>
      </c>
    </row>
    <row r="187" spans="2:65" s="1" customFormat="1" ht="25.5" customHeight="1">
      <c r="B187" s="137"/>
      <c r="C187" s="138" t="s">
        <v>837</v>
      </c>
      <c r="D187" s="138" t="s">
        <v>139</v>
      </c>
      <c r="E187" s="139" t="s">
        <v>838</v>
      </c>
      <c r="F187" s="200" t="s">
        <v>839</v>
      </c>
      <c r="G187" s="200"/>
      <c r="H187" s="200"/>
      <c r="I187" s="200"/>
      <c r="J187" s="140" t="s">
        <v>193</v>
      </c>
      <c r="K187" s="141">
        <v>4</v>
      </c>
      <c r="L187" s="201">
        <v>0</v>
      </c>
      <c r="M187" s="201"/>
      <c r="N187" s="201">
        <f t="shared" si="20"/>
        <v>0</v>
      </c>
      <c r="O187" s="201"/>
      <c r="P187" s="201"/>
      <c r="Q187" s="201"/>
      <c r="R187" s="142"/>
      <c r="T187" s="143" t="s">
        <v>5</v>
      </c>
      <c r="U187" s="40" t="s">
        <v>37</v>
      </c>
      <c r="V187" s="144">
        <v>0</v>
      </c>
      <c r="W187" s="144">
        <f t="shared" si="21"/>
        <v>0</v>
      </c>
      <c r="X187" s="144">
        <v>0</v>
      </c>
      <c r="Y187" s="144">
        <f t="shared" si="22"/>
        <v>0</v>
      </c>
      <c r="Z187" s="144">
        <v>0</v>
      </c>
      <c r="AA187" s="145">
        <f t="shared" si="23"/>
        <v>0</v>
      </c>
      <c r="AR187" s="18" t="s">
        <v>143</v>
      </c>
      <c r="AT187" s="18" t="s">
        <v>139</v>
      </c>
      <c r="AU187" s="18" t="s">
        <v>144</v>
      </c>
      <c r="AY187" s="18" t="s">
        <v>137</v>
      </c>
      <c r="BE187" s="146">
        <f t="shared" si="24"/>
        <v>0</v>
      </c>
      <c r="BF187" s="146">
        <f t="shared" si="25"/>
        <v>0</v>
      </c>
      <c r="BG187" s="146">
        <f t="shared" si="26"/>
        <v>0</v>
      </c>
      <c r="BH187" s="146">
        <f t="shared" si="27"/>
        <v>0</v>
      </c>
      <c r="BI187" s="146">
        <f t="shared" si="28"/>
        <v>0</v>
      </c>
      <c r="BJ187" s="18" t="s">
        <v>144</v>
      </c>
      <c r="BK187" s="146">
        <f t="shared" si="29"/>
        <v>0</v>
      </c>
      <c r="BL187" s="18" t="s">
        <v>143</v>
      </c>
      <c r="BM187" s="18" t="s">
        <v>840</v>
      </c>
    </row>
    <row r="188" spans="2:65" s="1" customFormat="1" ht="16.5" customHeight="1">
      <c r="B188" s="137"/>
      <c r="C188" s="147" t="s">
        <v>503</v>
      </c>
      <c r="D188" s="147" t="s">
        <v>204</v>
      </c>
      <c r="E188" s="148" t="s">
        <v>841</v>
      </c>
      <c r="F188" s="210" t="s">
        <v>842</v>
      </c>
      <c r="G188" s="210"/>
      <c r="H188" s="210"/>
      <c r="I188" s="210"/>
      <c r="J188" s="149" t="s">
        <v>193</v>
      </c>
      <c r="K188" s="150">
        <v>4</v>
      </c>
      <c r="L188" s="211">
        <v>0</v>
      </c>
      <c r="M188" s="211"/>
      <c r="N188" s="211">
        <f t="shared" si="20"/>
        <v>0</v>
      </c>
      <c r="O188" s="201"/>
      <c r="P188" s="201"/>
      <c r="Q188" s="201"/>
      <c r="R188" s="142"/>
      <c r="T188" s="143" t="s">
        <v>5</v>
      </c>
      <c r="U188" s="40" t="s">
        <v>37</v>
      </c>
      <c r="V188" s="144">
        <v>0</v>
      </c>
      <c r="W188" s="144">
        <f t="shared" si="21"/>
        <v>0</v>
      </c>
      <c r="X188" s="144">
        <v>0</v>
      </c>
      <c r="Y188" s="144">
        <f t="shared" si="22"/>
        <v>0</v>
      </c>
      <c r="Z188" s="144">
        <v>0</v>
      </c>
      <c r="AA188" s="145">
        <f t="shared" si="23"/>
        <v>0</v>
      </c>
      <c r="AR188" s="18" t="s">
        <v>207</v>
      </c>
      <c r="AT188" s="18" t="s">
        <v>204</v>
      </c>
      <c r="AU188" s="18" t="s">
        <v>144</v>
      </c>
      <c r="AY188" s="18" t="s">
        <v>137</v>
      </c>
      <c r="BE188" s="146">
        <f t="shared" si="24"/>
        <v>0</v>
      </c>
      <c r="BF188" s="146">
        <f t="shared" si="25"/>
        <v>0</v>
      </c>
      <c r="BG188" s="146">
        <f t="shared" si="26"/>
        <v>0</v>
      </c>
      <c r="BH188" s="146">
        <f t="shared" si="27"/>
        <v>0</v>
      </c>
      <c r="BI188" s="146">
        <f t="shared" si="28"/>
        <v>0</v>
      </c>
      <c r="BJ188" s="18" t="s">
        <v>144</v>
      </c>
      <c r="BK188" s="146">
        <f t="shared" si="29"/>
        <v>0</v>
      </c>
      <c r="BL188" s="18" t="s">
        <v>143</v>
      </c>
      <c r="BM188" s="18" t="s">
        <v>843</v>
      </c>
    </row>
    <row r="189" spans="2:65" s="1" customFormat="1" ht="25.5" customHeight="1">
      <c r="B189" s="137"/>
      <c r="C189" s="147" t="s">
        <v>507</v>
      </c>
      <c r="D189" s="147" t="s">
        <v>204</v>
      </c>
      <c r="E189" s="148" t="s">
        <v>844</v>
      </c>
      <c r="F189" s="210" t="s">
        <v>845</v>
      </c>
      <c r="G189" s="210"/>
      <c r="H189" s="210"/>
      <c r="I189" s="210"/>
      <c r="J189" s="149" t="s">
        <v>193</v>
      </c>
      <c r="K189" s="150">
        <v>4</v>
      </c>
      <c r="L189" s="211">
        <v>0</v>
      </c>
      <c r="M189" s="211"/>
      <c r="N189" s="211">
        <f t="shared" si="20"/>
        <v>0</v>
      </c>
      <c r="O189" s="201"/>
      <c r="P189" s="201"/>
      <c r="Q189" s="201"/>
      <c r="R189" s="142"/>
      <c r="T189" s="143" t="s">
        <v>5</v>
      </c>
      <c r="U189" s="40" t="s">
        <v>37</v>
      </c>
      <c r="V189" s="144">
        <v>0</v>
      </c>
      <c r="W189" s="144">
        <f t="shared" si="21"/>
        <v>0</v>
      </c>
      <c r="X189" s="144">
        <v>0</v>
      </c>
      <c r="Y189" s="144">
        <f t="shared" si="22"/>
        <v>0</v>
      </c>
      <c r="Z189" s="144">
        <v>0</v>
      </c>
      <c r="AA189" s="145">
        <f t="shared" si="23"/>
        <v>0</v>
      </c>
      <c r="AR189" s="18" t="s">
        <v>207</v>
      </c>
      <c r="AT189" s="18" t="s">
        <v>204</v>
      </c>
      <c r="AU189" s="18" t="s">
        <v>144</v>
      </c>
      <c r="AY189" s="18" t="s">
        <v>137</v>
      </c>
      <c r="BE189" s="146">
        <f t="shared" si="24"/>
        <v>0</v>
      </c>
      <c r="BF189" s="146">
        <f t="shared" si="25"/>
        <v>0</v>
      </c>
      <c r="BG189" s="146">
        <f t="shared" si="26"/>
        <v>0</v>
      </c>
      <c r="BH189" s="146">
        <f t="shared" si="27"/>
        <v>0</v>
      </c>
      <c r="BI189" s="146">
        <f t="shared" si="28"/>
        <v>0</v>
      </c>
      <c r="BJ189" s="18" t="s">
        <v>144</v>
      </c>
      <c r="BK189" s="146">
        <f t="shared" si="29"/>
        <v>0</v>
      </c>
      <c r="BL189" s="18" t="s">
        <v>143</v>
      </c>
      <c r="BM189" s="18" t="s">
        <v>846</v>
      </c>
    </row>
    <row r="190" spans="2:65" s="1" customFormat="1" ht="25.5" customHeight="1">
      <c r="B190" s="137"/>
      <c r="C190" s="138" t="s">
        <v>511</v>
      </c>
      <c r="D190" s="138" t="s">
        <v>139</v>
      </c>
      <c r="E190" s="139" t="s">
        <v>847</v>
      </c>
      <c r="F190" s="200" t="s">
        <v>848</v>
      </c>
      <c r="G190" s="200"/>
      <c r="H190" s="200"/>
      <c r="I190" s="200"/>
      <c r="J190" s="140" t="s">
        <v>193</v>
      </c>
      <c r="K190" s="141">
        <v>4</v>
      </c>
      <c r="L190" s="201">
        <v>0</v>
      </c>
      <c r="M190" s="201"/>
      <c r="N190" s="201">
        <f t="shared" si="20"/>
        <v>0</v>
      </c>
      <c r="O190" s="201"/>
      <c r="P190" s="201"/>
      <c r="Q190" s="201"/>
      <c r="R190" s="142"/>
      <c r="T190" s="143" t="s">
        <v>5</v>
      </c>
      <c r="U190" s="40" t="s">
        <v>37</v>
      </c>
      <c r="V190" s="144">
        <v>0</v>
      </c>
      <c r="W190" s="144">
        <f t="shared" si="21"/>
        <v>0</v>
      </c>
      <c r="X190" s="144">
        <v>0</v>
      </c>
      <c r="Y190" s="144">
        <f t="shared" si="22"/>
        <v>0</v>
      </c>
      <c r="Z190" s="144">
        <v>0</v>
      </c>
      <c r="AA190" s="145">
        <f t="shared" si="23"/>
        <v>0</v>
      </c>
      <c r="AR190" s="18" t="s">
        <v>143</v>
      </c>
      <c r="AT190" s="18" t="s">
        <v>139</v>
      </c>
      <c r="AU190" s="18" t="s">
        <v>144</v>
      </c>
      <c r="AY190" s="18" t="s">
        <v>137</v>
      </c>
      <c r="BE190" s="146">
        <f t="shared" si="24"/>
        <v>0</v>
      </c>
      <c r="BF190" s="146">
        <f t="shared" si="25"/>
        <v>0</v>
      </c>
      <c r="BG190" s="146">
        <f t="shared" si="26"/>
        <v>0</v>
      </c>
      <c r="BH190" s="146">
        <f t="shared" si="27"/>
        <v>0</v>
      </c>
      <c r="BI190" s="146">
        <f t="shared" si="28"/>
        <v>0</v>
      </c>
      <c r="BJ190" s="18" t="s">
        <v>144</v>
      </c>
      <c r="BK190" s="146">
        <f t="shared" si="29"/>
        <v>0</v>
      </c>
      <c r="BL190" s="18" t="s">
        <v>143</v>
      </c>
      <c r="BM190" s="18" t="s">
        <v>849</v>
      </c>
    </row>
    <row r="191" spans="2:65" s="1" customFormat="1" ht="25.5" customHeight="1">
      <c r="B191" s="137"/>
      <c r="C191" s="138" t="s">
        <v>515</v>
      </c>
      <c r="D191" s="138" t="s">
        <v>139</v>
      </c>
      <c r="E191" s="139" t="s">
        <v>850</v>
      </c>
      <c r="F191" s="200" t="s">
        <v>851</v>
      </c>
      <c r="G191" s="200"/>
      <c r="H191" s="200"/>
      <c r="I191" s="200"/>
      <c r="J191" s="140" t="s">
        <v>228</v>
      </c>
      <c r="K191" s="141">
        <v>20</v>
      </c>
      <c r="L191" s="201">
        <v>0</v>
      </c>
      <c r="M191" s="201"/>
      <c r="N191" s="201">
        <f t="shared" si="20"/>
        <v>0</v>
      </c>
      <c r="O191" s="201"/>
      <c r="P191" s="201"/>
      <c r="Q191" s="201"/>
      <c r="R191" s="142"/>
      <c r="T191" s="143" t="s">
        <v>5</v>
      </c>
      <c r="U191" s="40" t="s">
        <v>37</v>
      </c>
      <c r="V191" s="144">
        <v>0</v>
      </c>
      <c r="W191" s="144">
        <f t="shared" si="21"/>
        <v>0</v>
      </c>
      <c r="X191" s="144">
        <v>0</v>
      </c>
      <c r="Y191" s="144">
        <f t="shared" si="22"/>
        <v>0</v>
      </c>
      <c r="Z191" s="144">
        <v>0</v>
      </c>
      <c r="AA191" s="145">
        <f t="shared" si="23"/>
        <v>0</v>
      </c>
      <c r="AR191" s="18" t="s">
        <v>143</v>
      </c>
      <c r="AT191" s="18" t="s">
        <v>139</v>
      </c>
      <c r="AU191" s="18" t="s">
        <v>144</v>
      </c>
      <c r="AY191" s="18" t="s">
        <v>137</v>
      </c>
      <c r="BE191" s="146">
        <f t="shared" si="24"/>
        <v>0</v>
      </c>
      <c r="BF191" s="146">
        <f t="shared" si="25"/>
        <v>0</v>
      </c>
      <c r="BG191" s="146">
        <f t="shared" si="26"/>
        <v>0</v>
      </c>
      <c r="BH191" s="146">
        <f t="shared" si="27"/>
        <v>0</v>
      </c>
      <c r="BI191" s="146">
        <f t="shared" si="28"/>
        <v>0</v>
      </c>
      <c r="BJ191" s="18" t="s">
        <v>144</v>
      </c>
      <c r="BK191" s="146">
        <f t="shared" si="29"/>
        <v>0</v>
      </c>
      <c r="BL191" s="18" t="s">
        <v>143</v>
      </c>
      <c r="BM191" s="18" t="s">
        <v>852</v>
      </c>
    </row>
    <row r="192" spans="2:65" s="1" customFormat="1" ht="25.5" customHeight="1">
      <c r="B192" s="137"/>
      <c r="C192" s="147" t="s">
        <v>519</v>
      </c>
      <c r="D192" s="147" t="s">
        <v>204</v>
      </c>
      <c r="E192" s="148" t="s">
        <v>853</v>
      </c>
      <c r="F192" s="210" t="s">
        <v>854</v>
      </c>
      <c r="G192" s="210"/>
      <c r="H192" s="210"/>
      <c r="I192" s="210"/>
      <c r="J192" s="149" t="s">
        <v>228</v>
      </c>
      <c r="K192" s="150">
        <v>21</v>
      </c>
      <c r="L192" s="211">
        <v>0</v>
      </c>
      <c r="M192" s="211"/>
      <c r="N192" s="211">
        <f t="shared" si="20"/>
        <v>0</v>
      </c>
      <c r="O192" s="201"/>
      <c r="P192" s="201"/>
      <c r="Q192" s="201"/>
      <c r="R192" s="142"/>
      <c r="T192" s="143" t="s">
        <v>5</v>
      </c>
      <c r="U192" s="40" t="s">
        <v>37</v>
      </c>
      <c r="V192" s="144">
        <v>0</v>
      </c>
      <c r="W192" s="144">
        <f t="shared" si="21"/>
        <v>0</v>
      </c>
      <c r="X192" s="144">
        <v>0</v>
      </c>
      <c r="Y192" s="144">
        <f t="shared" si="22"/>
        <v>0</v>
      </c>
      <c r="Z192" s="144">
        <v>0</v>
      </c>
      <c r="AA192" s="145">
        <f t="shared" si="23"/>
        <v>0</v>
      </c>
      <c r="AR192" s="18" t="s">
        <v>207</v>
      </c>
      <c r="AT192" s="18" t="s">
        <v>204</v>
      </c>
      <c r="AU192" s="18" t="s">
        <v>144</v>
      </c>
      <c r="AY192" s="18" t="s">
        <v>137</v>
      </c>
      <c r="BE192" s="146">
        <f t="shared" si="24"/>
        <v>0</v>
      </c>
      <c r="BF192" s="146">
        <f t="shared" si="25"/>
        <v>0</v>
      </c>
      <c r="BG192" s="146">
        <f t="shared" si="26"/>
        <v>0</v>
      </c>
      <c r="BH192" s="146">
        <f t="shared" si="27"/>
        <v>0</v>
      </c>
      <c r="BI192" s="146">
        <f t="shared" si="28"/>
        <v>0</v>
      </c>
      <c r="BJ192" s="18" t="s">
        <v>144</v>
      </c>
      <c r="BK192" s="146">
        <f t="shared" si="29"/>
        <v>0</v>
      </c>
      <c r="BL192" s="18" t="s">
        <v>143</v>
      </c>
      <c r="BM192" s="18" t="s">
        <v>855</v>
      </c>
    </row>
    <row r="193" spans="2:65" s="1" customFormat="1" ht="25.5" customHeight="1">
      <c r="B193" s="137"/>
      <c r="C193" s="138" t="s">
        <v>856</v>
      </c>
      <c r="D193" s="138" t="s">
        <v>139</v>
      </c>
      <c r="E193" s="139" t="s">
        <v>857</v>
      </c>
      <c r="F193" s="200" t="s">
        <v>858</v>
      </c>
      <c r="G193" s="200"/>
      <c r="H193" s="200"/>
      <c r="I193" s="200"/>
      <c r="J193" s="140" t="s">
        <v>228</v>
      </c>
      <c r="K193" s="141">
        <v>20</v>
      </c>
      <c r="L193" s="201">
        <v>0</v>
      </c>
      <c r="M193" s="201"/>
      <c r="N193" s="201">
        <f t="shared" si="20"/>
        <v>0</v>
      </c>
      <c r="O193" s="201"/>
      <c r="P193" s="201"/>
      <c r="Q193" s="201"/>
      <c r="R193" s="142"/>
      <c r="T193" s="143" t="s">
        <v>5</v>
      </c>
      <c r="U193" s="40" t="s">
        <v>37</v>
      </c>
      <c r="V193" s="144">
        <v>0</v>
      </c>
      <c r="W193" s="144">
        <f t="shared" si="21"/>
        <v>0</v>
      </c>
      <c r="X193" s="144">
        <v>0</v>
      </c>
      <c r="Y193" s="144">
        <f t="shared" si="22"/>
        <v>0</v>
      </c>
      <c r="Z193" s="144">
        <v>0</v>
      </c>
      <c r="AA193" s="145">
        <f t="shared" si="23"/>
        <v>0</v>
      </c>
      <c r="AR193" s="18" t="s">
        <v>143</v>
      </c>
      <c r="AT193" s="18" t="s">
        <v>139</v>
      </c>
      <c r="AU193" s="18" t="s">
        <v>144</v>
      </c>
      <c r="AY193" s="18" t="s">
        <v>137</v>
      </c>
      <c r="BE193" s="146">
        <f t="shared" si="24"/>
        <v>0</v>
      </c>
      <c r="BF193" s="146">
        <f t="shared" si="25"/>
        <v>0</v>
      </c>
      <c r="BG193" s="146">
        <f t="shared" si="26"/>
        <v>0</v>
      </c>
      <c r="BH193" s="146">
        <f t="shared" si="27"/>
        <v>0</v>
      </c>
      <c r="BI193" s="146">
        <f t="shared" si="28"/>
        <v>0</v>
      </c>
      <c r="BJ193" s="18" t="s">
        <v>144</v>
      </c>
      <c r="BK193" s="146">
        <f t="shared" si="29"/>
        <v>0</v>
      </c>
      <c r="BL193" s="18" t="s">
        <v>143</v>
      </c>
      <c r="BM193" s="18" t="s">
        <v>859</v>
      </c>
    </row>
    <row r="194" spans="2:65" s="1" customFormat="1" ht="25.5" customHeight="1">
      <c r="B194" s="137"/>
      <c r="C194" s="147" t="s">
        <v>860</v>
      </c>
      <c r="D194" s="147" t="s">
        <v>204</v>
      </c>
      <c r="E194" s="148" t="s">
        <v>861</v>
      </c>
      <c r="F194" s="210" t="s">
        <v>862</v>
      </c>
      <c r="G194" s="210"/>
      <c r="H194" s="210"/>
      <c r="I194" s="210"/>
      <c r="J194" s="149" t="s">
        <v>228</v>
      </c>
      <c r="K194" s="150">
        <v>21</v>
      </c>
      <c r="L194" s="211">
        <v>0</v>
      </c>
      <c r="M194" s="211"/>
      <c r="N194" s="211">
        <f t="shared" si="20"/>
        <v>0</v>
      </c>
      <c r="O194" s="201"/>
      <c r="P194" s="201"/>
      <c r="Q194" s="201"/>
      <c r="R194" s="142"/>
      <c r="T194" s="143" t="s">
        <v>5</v>
      </c>
      <c r="U194" s="40" t="s">
        <v>37</v>
      </c>
      <c r="V194" s="144">
        <v>0</v>
      </c>
      <c r="W194" s="144">
        <f t="shared" si="21"/>
        <v>0</v>
      </c>
      <c r="X194" s="144">
        <v>0</v>
      </c>
      <c r="Y194" s="144">
        <f t="shared" si="22"/>
        <v>0</v>
      </c>
      <c r="Z194" s="144">
        <v>0</v>
      </c>
      <c r="AA194" s="145">
        <f t="shared" si="23"/>
        <v>0</v>
      </c>
      <c r="AR194" s="18" t="s">
        <v>207</v>
      </c>
      <c r="AT194" s="18" t="s">
        <v>204</v>
      </c>
      <c r="AU194" s="18" t="s">
        <v>144</v>
      </c>
      <c r="AY194" s="18" t="s">
        <v>137</v>
      </c>
      <c r="BE194" s="146">
        <f t="shared" si="24"/>
        <v>0</v>
      </c>
      <c r="BF194" s="146">
        <f t="shared" si="25"/>
        <v>0</v>
      </c>
      <c r="BG194" s="146">
        <f t="shared" si="26"/>
        <v>0</v>
      </c>
      <c r="BH194" s="146">
        <f t="shared" si="27"/>
        <v>0</v>
      </c>
      <c r="BI194" s="146">
        <f t="shared" si="28"/>
        <v>0</v>
      </c>
      <c r="BJ194" s="18" t="s">
        <v>144</v>
      </c>
      <c r="BK194" s="146">
        <f t="shared" si="29"/>
        <v>0</v>
      </c>
      <c r="BL194" s="18" t="s">
        <v>143</v>
      </c>
      <c r="BM194" s="18" t="s">
        <v>863</v>
      </c>
    </row>
    <row r="195" spans="2:65" s="1" customFormat="1" ht="25.5" customHeight="1">
      <c r="B195" s="137"/>
      <c r="C195" s="138" t="s">
        <v>864</v>
      </c>
      <c r="D195" s="138" t="s">
        <v>139</v>
      </c>
      <c r="E195" s="139" t="s">
        <v>865</v>
      </c>
      <c r="F195" s="200" t="s">
        <v>866</v>
      </c>
      <c r="G195" s="200"/>
      <c r="H195" s="200"/>
      <c r="I195" s="200"/>
      <c r="J195" s="140" t="s">
        <v>228</v>
      </c>
      <c r="K195" s="141">
        <v>30</v>
      </c>
      <c r="L195" s="201">
        <v>0</v>
      </c>
      <c r="M195" s="201"/>
      <c r="N195" s="201">
        <f t="shared" si="20"/>
        <v>0</v>
      </c>
      <c r="O195" s="201"/>
      <c r="P195" s="201"/>
      <c r="Q195" s="201"/>
      <c r="R195" s="142"/>
      <c r="T195" s="143" t="s">
        <v>5</v>
      </c>
      <c r="U195" s="40" t="s">
        <v>37</v>
      </c>
      <c r="V195" s="144">
        <v>0</v>
      </c>
      <c r="W195" s="144">
        <f t="shared" si="21"/>
        <v>0</v>
      </c>
      <c r="X195" s="144">
        <v>0</v>
      </c>
      <c r="Y195" s="144">
        <f t="shared" si="22"/>
        <v>0</v>
      </c>
      <c r="Z195" s="144">
        <v>0</v>
      </c>
      <c r="AA195" s="145">
        <f t="shared" si="23"/>
        <v>0</v>
      </c>
      <c r="AR195" s="18" t="s">
        <v>143</v>
      </c>
      <c r="AT195" s="18" t="s">
        <v>139</v>
      </c>
      <c r="AU195" s="18" t="s">
        <v>144</v>
      </c>
      <c r="AY195" s="18" t="s">
        <v>137</v>
      </c>
      <c r="BE195" s="146">
        <f t="shared" si="24"/>
        <v>0</v>
      </c>
      <c r="BF195" s="146">
        <f t="shared" si="25"/>
        <v>0</v>
      </c>
      <c r="BG195" s="146">
        <f t="shared" si="26"/>
        <v>0</v>
      </c>
      <c r="BH195" s="146">
        <f t="shared" si="27"/>
        <v>0</v>
      </c>
      <c r="BI195" s="146">
        <f t="shared" si="28"/>
        <v>0</v>
      </c>
      <c r="BJ195" s="18" t="s">
        <v>144</v>
      </c>
      <c r="BK195" s="146">
        <f t="shared" si="29"/>
        <v>0</v>
      </c>
      <c r="BL195" s="18" t="s">
        <v>143</v>
      </c>
      <c r="BM195" s="18" t="s">
        <v>867</v>
      </c>
    </row>
    <row r="196" spans="2:65" s="1" customFormat="1" ht="25.5" customHeight="1">
      <c r="B196" s="137"/>
      <c r="C196" s="147" t="s">
        <v>868</v>
      </c>
      <c r="D196" s="147" t="s">
        <v>204</v>
      </c>
      <c r="E196" s="148" t="s">
        <v>869</v>
      </c>
      <c r="F196" s="210" t="s">
        <v>870</v>
      </c>
      <c r="G196" s="210"/>
      <c r="H196" s="210"/>
      <c r="I196" s="210"/>
      <c r="J196" s="149" t="s">
        <v>228</v>
      </c>
      <c r="K196" s="150">
        <v>31.5</v>
      </c>
      <c r="L196" s="211">
        <v>0</v>
      </c>
      <c r="M196" s="211"/>
      <c r="N196" s="211">
        <f t="shared" si="20"/>
        <v>0</v>
      </c>
      <c r="O196" s="201"/>
      <c r="P196" s="201"/>
      <c r="Q196" s="201"/>
      <c r="R196" s="142"/>
      <c r="T196" s="143" t="s">
        <v>5</v>
      </c>
      <c r="U196" s="40" t="s">
        <v>37</v>
      </c>
      <c r="V196" s="144">
        <v>0</v>
      </c>
      <c r="W196" s="144">
        <f t="shared" si="21"/>
        <v>0</v>
      </c>
      <c r="X196" s="144">
        <v>0</v>
      </c>
      <c r="Y196" s="144">
        <f t="shared" si="22"/>
        <v>0</v>
      </c>
      <c r="Z196" s="144">
        <v>0</v>
      </c>
      <c r="AA196" s="145">
        <f t="shared" si="23"/>
        <v>0</v>
      </c>
      <c r="AR196" s="18" t="s">
        <v>207</v>
      </c>
      <c r="AT196" s="18" t="s">
        <v>204</v>
      </c>
      <c r="AU196" s="18" t="s">
        <v>144</v>
      </c>
      <c r="AY196" s="18" t="s">
        <v>137</v>
      </c>
      <c r="BE196" s="146">
        <f t="shared" si="24"/>
        <v>0</v>
      </c>
      <c r="BF196" s="146">
        <f t="shared" si="25"/>
        <v>0</v>
      </c>
      <c r="BG196" s="146">
        <f t="shared" si="26"/>
        <v>0</v>
      </c>
      <c r="BH196" s="146">
        <f t="shared" si="27"/>
        <v>0</v>
      </c>
      <c r="BI196" s="146">
        <f t="shared" si="28"/>
        <v>0</v>
      </c>
      <c r="BJ196" s="18" t="s">
        <v>144</v>
      </c>
      <c r="BK196" s="146">
        <f t="shared" si="29"/>
        <v>0</v>
      </c>
      <c r="BL196" s="18" t="s">
        <v>143</v>
      </c>
      <c r="BM196" s="18" t="s">
        <v>871</v>
      </c>
    </row>
    <row r="197" spans="2:65" s="1" customFormat="1" ht="25.5" customHeight="1">
      <c r="B197" s="137"/>
      <c r="C197" s="138" t="s">
        <v>872</v>
      </c>
      <c r="D197" s="138" t="s">
        <v>139</v>
      </c>
      <c r="E197" s="139" t="s">
        <v>873</v>
      </c>
      <c r="F197" s="200" t="s">
        <v>874</v>
      </c>
      <c r="G197" s="200"/>
      <c r="H197" s="200"/>
      <c r="I197" s="200"/>
      <c r="J197" s="140" t="s">
        <v>228</v>
      </c>
      <c r="K197" s="141">
        <v>250</v>
      </c>
      <c r="L197" s="201">
        <v>0</v>
      </c>
      <c r="M197" s="201"/>
      <c r="N197" s="201">
        <f t="shared" si="20"/>
        <v>0</v>
      </c>
      <c r="O197" s="201"/>
      <c r="P197" s="201"/>
      <c r="Q197" s="201"/>
      <c r="R197" s="142"/>
      <c r="T197" s="143" t="s">
        <v>5</v>
      </c>
      <c r="U197" s="40" t="s">
        <v>37</v>
      </c>
      <c r="V197" s="144">
        <v>0</v>
      </c>
      <c r="W197" s="144">
        <f t="shared" si="21"/>
        <v>0</v>
      </c>
      <c r="X197" s="144">
        <v>0</v>
      </c>
      <c r="Y197" s="144">
        <f t="shared" si="22"/>
        <v>0</v>
      </c>
      <c r="Z197" s="144">
        <v>0</v>
      </c>
      <c r="AA197" s="145">
        <f t="shared" si="23"/>
        <v>0</v>
      </c>
      <c r="AR197" s="18" t="s">
        <v>143</v>
      </c>
      <c r="AT197" s="18" t="s">
        <v>139</v>
      </c>
      <c r="AU197" s="18" t="s">
        <v>144</v>
      </c>
      <c r="AY197" s="18" t="s">
        <v>137</v>
      </c>
      <c r="BE197" s="146">
        <f t="shared" si="24"/>
        <v>0</v>
      </c>
      <c r="BF197" s="146">
        <f t="shared" si="25"/>
        <v>0</v>
      </c>
      <c r="BG197" s="146">
        <f t="shared" si="26"/>
        <v>0</v>
      </c>
      <c r="BH197" s="146">
        <f t="shared" si="27"/>
        <v>0</v>
      </c>
      <c r="BI197" s="146">
        <f t="shared" si="28"/>
        <v>0</v>
      </c>
      <c r="BJ197" s="18" t="s">
        <v>144</v>
      </c>
      <c r="BK197" s="146">
        <f t="shared" si="29"/>
        <v>0</v>
      </c>
      <c r="BL197" s="18" t="s">
        <v>143</v>
      </c>
      <c r="BM197" s="18" t="s">
        <v>875</v>
      </c>
    </row>
    <row r="198" spans="2:65" s="1" customFormat="1" ht="25.5" customHeight="1">
      <c r="B198" s="137"/>
      <c r="C198" s="147" t="s">
        <v>876</v>
      </c>
      <c r="D198" s="147" t="s">
        <v>204</v>
      </c>
      <c r="E198" s="148" t="s">
        <v>877</v>
      </c>
      <c r="F198" s="210" t="s">
        <v>878</v>
      </c>
      <c r="G198" s="210"/>
      <c r="H198" s="210"/>
      <c r="I198" s="210"/>
      <c r="J198" s="149" t="s">
        <v>228</v>
      </c>
      <c r="K198" s="150">
        <v>262.5</v>
      </c>
      <c r="L198" s="211">
        <v>0</v>
      </c>
      <c r="M198" s="211"/>
      <c r="N198" s="211">
        <f t="shared" si="20"/>
        <v>0</v>
      </c>
      <c r="O198" s="201"/>
      <c r="P198" s="201"/>
      <c r="Q198" s="201"/>
      <c r="R198" s="142"/>
      <c r="T198" s="143" t="s">
        <v>5</v>
      </c>
      <c r="U198" s="40" t="s">
        <v>37</v>
      </c>
      <c r="V198" s="144">
        <v>0</v>
      </c>
      <c r="W198" s="144">
        <f t="shared" si="21"/>
        <v>0</v>
      </c>
      <c r="X198" s="144">
        <v>0</v>
      </c>
      <c r="Y198" s="144">
        <f t="shared" si="22"/>
        <v>0</v>
      </c>
      <c r="Z198" s="144">
        <v>0</v>
      </c>
      <c r="AA198" s="145">
        <f t="shared" si="23"/>
        <v>0</v>
      </c>
      <c r="AR198" s="18" t="s">
        <v>207</v>
      </c>
      <c r="AT198" s="18" t="s">
        <v>204</v>
      </c>
      <c r="AU198" s="18" t="s">
        <v>144</v>
      </c>
      <c r="AY198" s="18" t="s">
        <v>137</v>
      </c>
      <c r="BE198" s="146">
        <f t="shared" si="24"/>
        <v>0</v>
      </c>
      <c r="BF198" s="146">
        <f t="shared" si="25"/>
        <v>0</v>
      </c>
      <c r="BG198" s="146">
        <f t="shared" si="26"/>
        <v>0</v>
      </c>
      <c r="BH198" s="146">
        <f t="shared" si="27"/>
        <v>0</v>
      </c>
      <c r="BI198" s="146">
        <f t="shared" si="28"/>
        <v>0</v>
      </c>
      <c r="BJ198" s="18" t="s">
        <v>144</v>
      </c>
      <c r="BK198" s="146">
        <f t="shared" si="29"/>
        <v>0</v>
      </c>
      <c r="BL198" s="18" t="s">
        <v>143</v>
      </c>
      <c r="BM198" s="18" t="s">
        <v>879</v>
      </c>
    </row>
    <row r="199" spans="2:65" s="1" customFormat="1" ht="25.5" customHeight="1">
      <c r="B199" s="137"/>
      <c r="C199" s="138" t="s">
        <v>880</v>
      </c>
      <c r="D199" s="138" t="s">
        <v>139</v>
      </c>
      <c r="E199" s="139" t="s">
        <v>881</v>
      </c>
      <c r="F199" s="200" t="s">
        <v>882</v>
      </c>
      <c r="G199" s="200"/>
      <c r="H199" s="200"/>
      <c r="I199" s="200"/>
      <c r="J199" s="140" t="s">
        <v>228</v>
      </c>
      <c r="K199" s="141">
        <v>350</v>
      </c>
      <c r="L199" s="201">
        <v>0</v>
      </c>
      <c r="M199" s="201"/>
      <c r="N199" s="201">
        <f t="shared" si="20"/>
        <v>0</v>
      </c>
      <c r="O199" s="201"/>
      <c r="P199" s="201"/>
      <c r="Q199" s="201"/>
      <c r="R199" s="142"/>
      <c r="T199" s="143" t="s">
        <v>5</v>
      </c>
      <c r="U199" s="40" t="s">
        <v>37</v>
      </c>
      <c r="V199" s="144">
        <v>0</v>
      </c>
      <c r="W199" s="144">
        <f t="shared" si="21"/>
        <v>0</v>
      </c>
      <c r="X199" s="144">
        <v>0</v>
      </c>
      <c r="Y199" s="144">
        <f t="shared" si="22"/>
        <v>0</v>
      </c>
      <c r="Z199" s="144">
        <v>0</v>
      </c>
      <c r="AA199" s="145">
        <f t="shared" si="23"/>
        <v>0</v>
      </c>
      <c r="AR199" s="18" t="s">
        <v>143</v>
      </c>
      <c r="AT199" s="18" t="s">
        <v>139</v>
      </c>
      <c r="AU199" s="18" t="s">
        <v>144</v>
      </c>
      <c r="AY199" s="18" t="s">
        <v>137</v>
      </c>
      <c r="BE199" s="146">
        <f t="shared" si="24"/>
        <v>0</v>
      </c>
      <c r="BF199" s="146">
        <f t="shared" si="25"/>
        <v>0</v>
      </c>
      <c r="BG199" s="146">
        <f t="shared" si="26"/>
        <v>0</v>
      </c>
      <c r="BH199" s="146">
        <f t="shared" si="27"/>
        <v>0</v>
      </c>
      <c r="BI199" s="146">
        <f t="shared" si="28"/>
        <v>0</v>
      </c>
      <c r="BJ199" s="18" t="s">
        <v>144</v>
      </c>
      <c r="BK199" s="146">
        <f t="shared" si="29"/>
        <v>0</v>
      </c>
      <c r="BL199" s="18" t="s">
        <v>143</v>
      </c>
      <c r="BM199" s="18" t="s">
        <v>883</v>
      </c>
    </row>
    <row r="200" spans="2:65" s="1" customFormat="1" ht="25.5" customHeight="1">
      <c r="B200" s="137"/>
      <c r="C200" s="147" t="s">
        <v>549</v>
      </c>
      <c r="D200" s="147" t="s">
        <v>204</v>
      </c>
      <c r="E200" s="148" t="s">
        <v>884</v>
      </c>
      <c r="F200" s="210" t="s">
        <v>885</v>
      </c>
      <c r="G200" s="210"/>
      <c r="H200" s="210"/>
      <c r="I200" s="210"/>
      <c r="J200" s="149" t="s">
        <v>228</v>
      </c>
      <c r="K200" s="150">
        <v>367.5</v>
      </c>
      <c r="L200" s="211">
        <v>0</v>
      </c>
      <c r="M200" s="211"/>
      <c r="N200" s="211">
        <f t="shared" si="20"/>
        <v>0</v>
      </c>
      <c r="O200" s="201"/>
      <c r="P200" s="201"/>
      <c r="Q200" s="201"/>
      <c r="R200" s="142"/>
      <c r="T200" s="143" t="s">
        <v>5</v>
      </c>
      <c r="U200" s="40" t="s">
        <v>37</v>
      </c>
      <c r="V200" s="144">
        <v>0</v>
      </c>
      <c r="W200" s="144">
        <f t="shared" si="21"/>
        <v>0</v>
      </c>
      <c r="X200" s="144">
        <v>0</v>
      </c>
      <c r="Y200" s="144">
        <f t="shared" si="22"/>
        <v>0</v>
      </c>
      <c r="Z200" s="144">
        <v>0</v>
      </c>
      <c r="AA200" s="145">
        <f t="shared" si="23"/>
        <v>0</v>
      </c>
      <c r="AR200" s="18" t="s">
        <v>207</v>
      </c>
      <c r="AT200" s="18" t="s">
        <v>204</v>
      </c>
      <c r="AU200" s="18" t="s">
        <v>144</v>
      </c>
      <c r="AY200" s="18" t="s">
        <v>137</v>
      </c>
      <c r="BE200" s="146">
        <f t="shared" si="24"/>
        <v>0</v>
      </c>
      <c r="BF200" s="146">
        <f t="shared" si="25"/>
        <v>0</v>
      </c>
      <c r="BG200" s="146">
        <f t="shared" si="26"/>
        <v>0</v>
      </c>
      <c r="BH200" s="146">
        <f t="shared" si="27"/>
        <v>0</v>
      </c>
      <c r="BI200" s="146">
        <f t="shared" si="28"/>
        <v>0</v>
      </c>
      <c r="BJ200" s="18" t="s">
        <v>144</v>
      </c>
      <c r="BK200" s="146">
        <f t="shared" si="29"/>
        <v>0</v>
      </c>
      <c r="BL200" s="18" t="s">
        <v>143</v>
      </c>
      <c r="BM200" s="18" t="s">
        <v>886</v>
      </c>
    </row>
    <row r="201" spans="2:65" s="1" customFormat="1" ht="25.5" customHeight="1">
      <c r="B201" s="137"/>
      <c r="C201" s="138" t="s">
        <v>577</v>
      </c>
      <c r="D201" s="138" t="s">
        <v>139</v>
      </c>
      <c r="E201" s="139" t="s">
        <v>887</v>
      </c>
      <c r="F201" s="200" t="s">
        <v>888</v>
      </c>
      <c r="G201" s="200"/>
      <c r="H201" s="200"/>
      <c r="I201" s="200"/>
      <c r="J201" s="140" t="s">
        <v>228</v>
      </c>
      <c r="K201" s="141">
        <v>40</v>
      </c>
      <c r="L201" s="201">
        <v>0</v>
      </c>
      <c r="M201" s="201"/>
      <c r="N201" s="201">
        <f t="shared" si="20"/>
        <v>0</v>
      </c>
      <c r="O201" s="201"/>
      <c r="P201" s="201"/>
      <c r="Q201" s="201"/>
      <c r="R201" s="142"/>
      <c r="T201" s="143" t="s">
        <v>5</v>
      </c>
      <c r="U201" s="40" t="s">
        <v>37</v>
      </c>
      <c r="V201" s="144">
        <v>0</v>
      </c>
      <c r="W201" s="144">
        <f t="shared" si="21"/>
        <v>0</v>
      </c>
      <c r="X201" s="144">
        <v>0</v>
      </c>
      <c r="Y201" s="144">
        <f t="shared" si="22"/>
        <v>0</v>
      </c>
      <c r="Z201" s="144">
        <v>0</v>
      </c>
      <c r="AA201" s="145">
        <f t="shared" si="23"/>
        <v>0</v>
      </c>
      <c r="AR201" s="18" t="s">
        <v>143</v>
      </c>
      <c r="AT201" s="18" t="s">
        <v>139</v>
      </c>
      <c r="AU201" s="18" t="s">
        <v>144</v>
      </c>
      <c r="AY201" s="18" t="s">
        <v>137</v>
      </c>
      <c r="BE201" s="146">
        <f t="shared" si="24"/>
        <v>0</v>
      </c>
      <c r="BF201" s="146">
        <f t="shared" si="25"/>
        <v>0</v>
      </c>
      <c r="BG201" s="146">
        <f t="shared" si="26"/>
        <v>0</v>
      </c>
      <c r="BH201" s="146">
        <f t="shared" si="27"/>
        <v>0</v>
      </c>
      <c r="BI201" s="146">
        <f t="shared" si="28"/>
        <v>0</v>
      </c>
      <c r="BJ201" s="18" t="s">
        <v>144</v>
      </c>
      <c r="BK201" s="146">
        <f t="shared" si="29"/>
        <v>0</v>
      </c>
      <c r="BL201" s="18" t="s">
        <v>143</v>
      </c>
      <c r="BM201" s="18" t="s">
        <v>889</v>
      </c>
    </row>
    <row r="202" spans="2:65" s="1" customFormat="1" ht="25.5" customHeight="1">
      <c r="B202" s="137"/>
      <c r="C202" s="147" t="s">
        <v>581</v>
      </c>
      <c r="D202" s="147" t="s">
        <v>204</v>
      </c>
      <c r="E202" s="148" t="s">
        <v>890</v>
      </c>
      <c r="F202" s="210" t="s">
        <v>891</v>
      </c>
      <c r="G202" s="210"/>
      <c r="H202" s="210"/>
      <c r="I202" s="210"/>
      <c r="J202" s="149" t="s">
        <v>228</v>
      </c>
      <c r="K202" s="150">
        <v>42</v>
      </c>
      <c r="L202" s="211">
        <v>0</v>
      </c>
      <c r="M202" s="211"/>
      <c r="N202" s="211">
        <f t="shared" si="20"/>
        <v>0</v>
      </c>
      <c r="O202" s="201"/>
      <c r="P202" s="201"/>
      <c r="Q202" s="201"/>
      <c r="R202" s="142"/>
      <c r="T202" s="143" t="s">
        <v>5</v>
      </c>
      <c r="U202" s="40" t="s">
        <v>37</v>
      </c>
      <c r="V202" s="144">
        <v>0</v>
      </c>
      <c r="W202" s="144">
        <f t="shared" si="21"/>
        <v>0</v>
      </c>
      <c r="X202" s="144">
        <v>0</v>
      </c>
      <c r="Y202" s="144">
        <f t="shared" si="22"/>
        <v>0</v>
      </c>
      <c r="Z202" s="144">
        <v>0</v>
      </c>
      <c r="AA202" s="145">
        <f t="shared" si="23"/>
        <v>0</v>
      </c>
      <c r="AR202" s="18" t="s">
        <v>207</v>
      </c>
      <c r="AT202" s="18" t="s">
        <v>204</v>
      </c>
      <c r="AU202" s="18" t="s">
        <v>144</v>
      </c>
      <c r="AY202" s="18" t="s">
        <v>137</v>
      </c>
      <c r="BE202" s="146">
        <f t="shared" si="24"/>
        <v>0</v>
      </c>
      <c r="BF202" s="146">
        <f t="shared" si="25"/>
        <v>0</v>
      </c>
      <c r="BG202" s="146">
        <f t="shared" si="26"/>
        <v>0</v>
      </c>
      <c r="BH202" s="146">
        <f t="shared" si="27"/>
        <v>0</v>
      </c>
      <c r="BI202" s="146">
        <f t="shared" si="28"/>
        <v>0</v>
      </c>
      <c r="BJ202" s="18" t="s">
        <v>144</v>
      </c>
      <c r="BK202" s="146">
        <f t="shared" si="29"/>
        <v>0</v>
      </c>
      <c r="BL202" s="18" t="s">
        <v>143</v>
      </c>
      <c r="BM202" s="18" t="s">
        <v>892</v>
      </c>
    </row>
    <row r="203" spans="2:65" s="1" customFormat="1" ht="25.5" customHeight="1">
      <c r="B203" s="137"/>
      <c r="C203" s="138" t="s">
        <v>585</v>
      </c>
      <c r="D203" s="138" t="s">
        <v>139</v>
      </c>
      <c r="E203" s="139" t="s">
        <v>893</v>
      </c>
      <c r="F203" s="200" t="s">
        <v>894</v>
      </c>
      <c r="G203" s="200"/>
      <c r="H203" s="200"/>
      <c r="I203" s="200"/>
      <c r="J203" s="140" t="s">
        <v>228</v>
      </c>
      <c r="K203" s="141">
        <v>15</v>
      </c>
      <c r="L203" s="201">
        <v>0</v>
      </c>
      <c r="M203" s="201"/>
      <c r="N203" s="201">
        <f t="shared" si="20"/>
        <v>0</v>
      </c>
      <c r="O203" s="201"/>
      <c r="P203" s="201"/>
      <c r="Q203" s="201"/>
      <c r="R203" s="142"/>
      <c r="T203" s="143" t="s">
        <v>5</v>
      </c>
      <c r="U203" s="40" t="s">
        <v>37</v>
      </c>
      <c r="V203" s="144">
        <v>0</v>
      </c>
      <c r="W203" s="144">
        <f t="shared" si="21"/>
        <v>0</v>
      </c>
      <c r="X203" s="144">
        <v>0</v>
      </c>
      <c r="Y203" s="144">
        <f t="shared" si="22"/>
        <v>0</v>
      </c>
      <c r="Z203" s="144">
        <v>0</v>
      </c>
      <c r="AA203" s="145">
        <f t="shared" si="23"/>
        <v>0</v>
      </c>
      <c r="AR203" s="18" t="s">
        <v>143</v>
      </c>
      <c r="AT203" s="18" t="s">
        <v>139</v>
      </c>
      <c r="AU203" s="18" t="s">
        <v>144</v>
      </c>
      <c r="AY203" s="18" t="s">
        <v>137</v>
      </c>
      <c r="BE203" s="146">
        <f t="shared" si="24"/>
        <v>0</v>
      </c>
      <c r="BF203" s="146">
        <f t="shared" si="25"/>
        <v>0</v>
      </c>
      <c r="BG203" s="146">
        <f t="shared" si="26"/>
        <v>0</v>
      </c>
      <c r="BH203" s="146">
        <f t="shared" si="27"/>
        <v>0</v>
      </c>
      <c r="BI203" s="146">
        <f t="shared" si="28"/>
        <v>0</v>
      </c>
      <c r="BJ203" s="18" t="s">
        <v>144</v>
      </c>
      <c r="BK203" s="146">
        <f t="shared" si="29"/>
        <v>0</v>
      </c>
      <c r="BL203" s="18" t="s">
        <v>143</v>
      </c>
      <c r="BM203" s="18" t="s">
        <v>895</v>
      </c>
    </row>
    <row r="204" spans="2:65" s="1" customFormat="1" ht="25.5" customHeight="1">
      <c r="B204" s="137"/>
      <c r="C204" s="147" t="s">
        <v>170</v>
      </c>
      <c r="D204" s="147" t="s">
        <v>204</v>
      </c>
      <c r="E204" s="148" t="s">
        <v>896</v>
      </c>
      <c r="F204" s="210" t="s">
        <v>897</v>
      </c>
      <c r="G204" s="210"/>
      <c r="H204" s="210"/>
      <c r="I204" s="210"/>
      <c r="J204" s="149" t="s">
        <v>228</v>
      </c>
      <c r="K204" s="150">
        <v>15.75</v>
      </c>
      <c r="L204" s="211">
        <v>0</v>
      </c>
      <c r="M204" s="211"/>
      <c r="N204" s="211">
        <f t="shared" si="20"/>
        <v>0</v>
      </c>
      <c r="O204" s="201"/>
      <c r="P204" s="201"/>
      <c r="Q204" s="201"/>
      <c r="R204" s="142"/>
      <c r="T204" s="143" t="s">
        <v>5</v>
      </c>
      <c r="U204" s="40" t="s">
        <v>37</v>
      </c>
      <c r="V204" s="144">
        <v>0</v>
      </c>
      <c r="W204" s="144">
        <f t="shared" si="21"/>
        <v>0</v>
      </c>
      <c r="X204" s="144">
        <v>0</v>
      </c>
      <c r="Y204" s="144">
        <f t="shared" si="22"/>
        <v>0</v>
      </c>
      <c r="Z204" s="144">
        <v>0</v>
      </c>
      <c r="AA204" s="145">
        <f t="shared" si="23"/>
        <v>0</v>
      </c>
      <c r="AR204" s="18" t="s">
        <v>207</v>
      </c>
      <c r="AT204" s="18" t="s">
        <v>204</v>
      </c>
      <c r="AU204" s="18" t="s">
        <v>144</v>
      </c>
      <c r="AY204" s="18" t="s">
        <v>137</v>
      </c>
      <c r="BE204" s="146">
        <f t="shared" si="24"/>
        <v>0</v>
      </c>
      <c r="BF204" s="146">
        <f t="shared" si="25"/>
        <v>0</v>
      </c>
      <c r="BG204" s="146">
        <f t="shared" si="26"/>
        <v>0</v>
      </c>
      <c r="BH204" s="146">
        <f t="shared" si="27"/>
        <v>0</v>
      </c>
      <c r="BI204" s="146">
        <f t="shared" si="28"/>
        <v>0</v>
      </c>
      <c r="BJ204" s="18" t="s">
        <v>144</v>
      </c>
      <c r="BK204" s="146">
        <f t="shared" si="29"/>
        <v>0</v>
      </c>
      <c r="BL204" s="18" t="s">
        <v>143</v>
      </c>
      <c r="BM204" s="18" t="s">
        <v>898</v>
      </c>
    </row>
    <row r="205" spans="2:65" s="1" customFormat="1" ht="25.5" customHeight="1">
      <c r="B205" s="137"/>
      <c r="C205" s="138" t="s">
        <v>174</v>
      </c>
      <c r="D205" s="138" t="s">
        <v>139</v>
      </c>
      <c r="E205" s="139" t="s">
        <v>899</v>
      </c>
      <c r="F205" s="200" t="s">
        <v>900</v>
      </c>
      <c r="G205" s="200"/>
      <c r="H205" s="200"/>
      <c r="I205" s="200"/>
      <c r="J205" s="140" t="s">
        <v>228</v>
      </c>
      <c r="K205" s="141">
        <v>12</v>
      </c>
      <c r="L205" s="201">
        <v>0</v>
      </c>
      <c r="M205" s="201"/>
      <c r="N205" s="201">
        <f t="shared" si="20"/>
        <v>0</v>
      </c>
      <c r="O205" s="201"/>
      <c r="P205" s="201"/>
      <c r="Q205" s="201"/>
      <c r="R205" s="142"/>
      <c r="T205" s="143" t="s">
        <v>5</v>
      </c>
      <c r="U205" s="40" t="s">
        <v>37</v>
      </c>
      <c r="V205" s="144">
        <v>0</v>
      </c>
      <c r="W205" s="144">
        <f t="shared" si="21"/>
        <v>0</v>
      </c>
      <c r="X205" s="144">
        <v>0</v>
      </c>
      <c r="Y205" s="144">
        <f t="shared" si="22"/>
        <v>0</v>
      </c>
      <c r="Z205" s="144">
        <v>0</v>
      </c>
      <c r="AA205" s="145">
        <f t="shared" si="23"/>
        <v>0</v>
      </c>
      <c r="AR205" s="18" t="s">
        <v>143</v>
      </c>
      <c r="AT205" s="18" t="s">
        <v>139</v>
      </c>
      <c r="AU205" s="18" t="s">
        <v>144</v>
      </c>
      <c r="AY205" s="18" t="s">
        <v>137</v>
      </c>
      <c r="BE205" s="146">
        <f t="shared" si="24"/>
        <v>0</v>
      </c>
      <c r="BF205" s="146">
        <f t="shared" si="25"/>
        <v>0</v>
      </c>
      <c r="BG205" s="146">
        <f t="shared" si="26"/>
        <v>0</v>
      </c>
      <c r="BH205" s="146">
        <f t="shared" si="27"/>
        <v>0</v>
      </c>
      <c r="BI205" s="146">
        <f t="shared" si="28"/>
        <v>0</v>
      </c>
      <c r="BJ205" s="18" t="s">
        <v>144</v>
      </c>
      <c r="BK205" s="146">
        <f t="shared" si="29"/>
        <v>0</v>
      </c>
      <c r="BL205" s="18" t="s">
        <v>143</v>
      </c>
      <c r="BM205" s="18" t="s">
        <v>901</v>
      </c>
    </row>
    <row r="206" spans="2:65" s="1" customFormat="1" ht="25.5" customHeight="1">
      <c r="B206" s="137"/>
      <c r="C206" s="147" t="s">
        <v>155</v>
      </c>
      <c r="D206" s="147" t="s">
        <v>204</v>
      </c>
      <c r="E206" s="148" t="s">
        <v>902</v>
      </c>
      <c r="F206" s="210" t="s">
        <v>903</v>
      </c>
      <c r="G206" s="210"/>
      <c r="H206" s="210"/>
      <c r="I206" s="210"/>
      <c r="J206" s="149" t="s">
        <v>228</v>
      </c>
      <c r="K206" s="150">
        <v>12.6</v>
      </c>
      <c r="L206" s="211">
        <v>0</v>
      </c>
      <c r="M206" s="211"/>
      <c r="N206" s="211">
        <f t="shared" si="20"/>
        <v>0</v>
      </c>
      <c r="O206" s="201"/>
      <c r="P206" s="201"/>
      <c r="Q206" s="201"/>
      <c r="R206" s="142"/>
      <c r="T206" s="143" t="s">
        <v>5</v>
      </c>
      <c r="U206" s="40" t="s">
        <v>37</v>
      </c>
      <c r="V206" s="144">
        <v>0</v>
      </c>
      <c r="W206" s="144">
        <f t="shared" si="21"/>
        <v>0</v>
      </c>
      <c r="X206" s="144">
        <v>0</v>
      </c>
      <c r="Y206" s="144">
        <f t="shared" si="22"/>
        <v>0</v>
      </c>
      <c r="Z206" s="144">
        <v>0</v>
      </c>
      <c r="AA206" s="145">
        <f t="shared" si="23"/>
        <v>0</v>
      </c>
      <c r="AR206" s="18" t="s">
        <v>207</v>
      </c>
      <c r="AT206" s="18" t="s">
        <v>204</v>
      </c>
      <c r="AU206" s="18" t="s">
        <v>144</v>
      </c>
      <c r="AY206" s="18" t="s">
        <v>137</v>
      </c>
      <c r="BE206" s="146">
        <f t="shared" si="24"/>
        <v>0</v>
      </c>
      <c r="BF206" s="146">
        <f t="shared" si="25"/>
        <v>0</v>
      </c>
      <c r="BG206" s="146">
        <f t="shared" si="26"/>
        <v>0</v>
      </c>
      <c r="BH206" s="146">
        <f t="shared" si="27"/>
        <v>0</v>
      </c>
      <c r="BI206" s="146">
        <f t="shared" si="28"/>
        <v>0</v>
      </c>
      <c r="BJ206" s="18" t="s">
        <v>144</v>
      </c>
      <c r="BK206" s="146">
        <f t="shared" si="29"/>
        <v>0</v>
      </c>
      <c r="BL206" s="18" t="s">
        <v>143</v>
      </c>
      <c r="BM206" s="18" t="s">
        <v>904</v>
      </c>
    </row>
    <row r="207" spans="2:65" s="1" customFormat="1" ht="25.5" customHeight="1">
      <c r="B207" s="137"/>
      <c r="C207" s="138" t="s">
        <v>166</v>
      </c>
      <c r="D207" s="138" t="s">
        <v>139</v>
      </c>
      <c r="E207" s="139" t="s">
        <v>905</v>
      </c>
      <c r="F207" s="200" t="s">
        <v>906</v>
      </c>
      <c r="G207" s="200"/>
      <c r="H207" s="200"/>
      <c r="I207" s="200"/>
      <c r="J207" s="140" t="s">
        <v>228</v>
      </c>
      <c r="K207" s="141">
        <v>5</v>
      </c>
      <c r="L207" s="201">
        <v>0</v>
      </c>
      <c r="M207" s="201"/>
      <c r="N207" s="201">
        <f t="shared" si="20"/>
        <v>0</v>
      </c>
      <c r="O207" s="201"/>
      <c r="P207" s="201"/>
      <c r="Q207" s="201"/>
      <c r="R207" s="142"/>
      <c r="T207" s="143" t="s">
        <v>5</v>
      </c>
      <c r="U207" s="40" t="s">
        <v>37</v>
      </c>
      <c r="V207" s="144">
        <v>0</v>
      </c>
      <c r="W207" s="144">
        <f t="shared" si="21"/>
        <v>0</v>
      </c>
      <c r="X207" s="144">
        <v>0</v>
      </c>
      <c r="Y207" s="144">
        <f t="shared" si="22"/>
        <v>0</v>
      </c>
      <c r="Z207" s="144">
        <v>0</v>
      </c>
      <c r="AA207" s="145">
        <f t="shared" si="23"/>
        <v>0</v>
      </c>
      <c r="AR207" s="18" t="s">
        <v>143</v>
      </c>
      <c r="AT207" s="18" t="s">
        <v>139</v>
      </c>
      <c r="AU207" s="18" t="s">
        <v>144</v>
      </c>
      <c r="AY207" s="18" t="s">
        <v>137</v>
      </c>
      <c r="BE207" s="146">
        <f t="shared" si="24"/>
        <v>0</v>
      </c>
      <c r="BF207" s="146">
        <f t="shared" si="25"/>
        <v>0</v>
      </c>
      <c r="BG207" s="146">
        <f t="shared" si="26"/>
        <v>0</v>
      </c>
      <c r="BH207" s="146">
        <f t="shared" si="27"/>
        <v>0</v>
      </c>
      <c r="BI207" s="146">
        <f t="shared" si="28"/>
        <v>0</v>
      </c>
      <c r="BJ207" s="18" t="s">
        <v>144</v>
      </c>
      <c r="BK207" s="146">
        <f t="shared" si="29"/>
        <v>0</v>
      </c>
      <c r="BL207" s="18" t="s">
        <v>143</v>
      </c>
      <c r="BM207" s="18" t="s">
        <v>907</v>
      </c>
    </row>
    <row r="208" spans="2:65" s="1" customFormat="1" ht="16.5" customHeight="1">
      <c r="B208" s="137"/>
      <c r="C208" s="147" t="s">
        <v>234</v>
      </c>
      <c r="D208" s="147" t="s">
        <v>204</v>
      </c>
      <c r="E208" s="148" t="s">
        <v>908</v>
      </c>
      <c r="F208" s="210" t="s">
        <v>909</v>
      </c>
      <c r="G208" s="210"/>
      <c r="H208" s="210"/>
      <c r="I208" s="210"/>
      <c r="J208" s="149" t="s">
        <v>228</v>
      </c>
      <c r="K208" s="150">
        <v>5.25</v>
      </c>
      <c r="L208" s="211">
        <v>0</v>
      </c>
      <c r="M208" s="211"/>
      <c r="N208" s="211">
        <f t="shared" si="20"/>
        <v>0</v>
      </c>
      <c r="O208" s="201"/>
      <c r="P208" s="201"/>
      <c r="Q208" s="201"/>
      <c r="R208" s="142"/>
      <c r="T208" s="143" t="s">
        <v>5</v>
      </c>
      <c r="U208" s="40" t="s">
        <v>37</v>
      </c>
      <c r="V208" s="144">
        <v>0</v>
      </c>
      <c r="W208" s="144">
        <f t="shared" si="21"/>
        <v>0</v>
      </c>
      <c r="X208" s="144">
        <v>0</v>
      </c>
      <c r="Y208" s="144">
        <f t="shared" si="22"/>
        <v>0</v>
      </c>
      <c r="Z208" s="144">
        <v>0</v>
      </c>
      <c r="AA208" s="145">
        <f t="shared" si="23"/>
        <v>0</v>
      </c>
      <c r="AR208" s="18" t="s">
        <v>207</v>
      </c>
      <c r="AT208" s="18" t="s">
        <v>204</v>
      </c>
      <c r="AU208" s="18" t="s">
        <v>144</v>
      </c>
      <c r="AY208" s="18" t="s">
        <v>137</v>
      </c>
      <c r="BE208" s="146">
        <f t="shared" si="24"/>
        <v>0</v>
      </c>
      <c r="BF208" s="146">
        <f t="shared" si="25"/>
        <v>0</v>
      </c>
      <c r="BG208" s="146">
        <f t="shared" si="26"/>
        <v>0</v>
      </c>
      <c r="BH208" s="146">
        <f t="shared" si="27"/>
        <v>0</v>
      </c>
      <c r="BI208" s="146">
        <f t="shared" si="28"/>
        <v>0</v>
      </c>
      <c r="BJ208" s="18" t="s">
        <v>144</v>
      </c>
      <c r="BK208" s="146">
        <f t="shared" si="29"/>
        <v>0</v>
      </c>
      <c r="BL208" s="18" t="s">
        <v>143</v>
      </c>
      <c r="BM208" s="18" t="s">
        <v>910</v>
      </c>
    </row>
    <row r="209" spans="2:65" s="1" customFormat="1" ht="16.5" customHeight="1">
      <c r="B209" s="137"/>
      <c r="C209" s="138" t="s">
        <v>419</v>
      </c>
      <c r="D209" s="138" t="s">
        <v>139</v>
      </c>
      <c r="E209" s="139" t="s">
        <v>911</v>
      </c>
      <c r="F209" s="200" t="s">
        <v>912</v>
      </c>
      <c r="G209" s="200"/>
      <c r="H209" s="200"/>
      <c r="I209" s="200"/>
      <c r="J209" s="140" t="s">
        <v>193</v>
      </c>
      <c r="K209" s="141">
        <v>1</v>
      </c>
      <c r="L209" s="201">
        <v>0</v>
      </c>
      <c r="M209" s="201"/>
      <c r="N209" s="201">
        <f t="shared" si="20"/>
        <v>0</v>
      </c>
      <c r="O209" s="201"/>
      <c r="P209" s="201"/>
      <c r="Q209" s="201"/>
      <c r="R209" s="142"/>
      <c r="T209" s="143" t="s">
        <v>5</v>
      </c>
      <c r="U209" s="40" t="s">
        <v>37</v>
      </c>
      <c r="V209" s="144">
        <v>0</v>
      </c>
      <c r="W209" s="144">
        <f t="shared" si="21"/>
        <v>0</v>
      </c>
      <c r="X209" s="144">
        <v>0</v>
      </c>
      <c r="Y209" s="144">
        <f t="shared" si="22"/>
        <v>0</v>
      </c>
      <c r="Z209" s="144">
        <v>0</v>
      </c>
      <c r="AA209" s="145">
        <f t="shared" si="23"/>
        <v>0</v>
      </c>
      <c r="AR209" s="18" t="s">
        <v>143</v>
      </c>
      <c r="AT209" s="18" t="s">
        <v>139</v>
      </c>
      <c r="AU209" s="18" t="s">
        <v>144</v>
      </c>
      <c r="AY209" s="18" t="s">
        <v>137</v>
      </c>
      <c r="BE209" s="146">
        <f t="shared" si="24"/>
        <v>0</v>
      </c>
      <c r="BF209" s="146">
        <f t="shared" si="25"/>
        <v>0</v>
      </c>
      <c r="BG209" s="146">
        <f t="shared" si="26"/>
        <v>0</v>
      </c>
      <c r="BH209" s="146">
        <f t="shared" si="27"/>
        <v>0</v>
      </c>
      <c r="BI209" s="146">
        <f t="shared" si="28"/>
        <v>0</v>
      </c>
      <c r="BJ209" s="18" t="s">
        <v>144</v>
      </c>
      <c r="BK209" s="146">
        <f t="shared" si="29"/>
        <v>0</v>
      </c>
      <c r="BL209" s="18" t="s">
        <v>143</v>
      </c>
      <c r="BM209" s="18" t="s">
        <v>913</v>
      </c>
    </row>
    <row r="210" spans="2:65" s="1" customFormat="1" ht="25.5" customHeight="1">
      <c r="B210" s="137"/>
      <c r="C210" s="138" t="s">
        <v>467</v>
      </c>
      <c r="D210" s="138" t="s">
        <v>139</v>
      </c>
      <c r="E210" s="139" t="s">
        <v>914</v>
      </c>
      <c r="F210" s="200" t="s">
        <v>915</v>
      </c>
      <c r="G210" s="200"/>
      <c r="H210" s="200"/>
      <c r="I210" s="200"/>
      <c r="J210" s="140" t="s">
        <v>193</v>
      </c>
      <c r="K210" s="141">
        <v>3</v>
      </c>
      <c r="L210" s="201">
        <v>0</v>
      </c>
      <c r="M210" s="201"/>
      <c r="N210" s="201">
        <f t="shared" si="20"/>
        <v>0</v>
      </c>
      <c r="O210" s="201"/>
      <c r="P210" s="201"/>
      <c r="Q210" s="201"/>
      <c r="R210" s="142"/>
      <c r="T210" s="143" t="s">
        <v>5</v>
      </c>
      <c r="U210" s="40" t="s">
        <v>37</v>
      </c>
      <c r="V210" s="144">
        <v>0</v>
      </c>
      <c r="W210" s="144">
        <f t="shared" si="21"/>
        <v>0</v>
      </c>
      <c r="X210" s="144">
        <v>0</v>
      </c>
      <c r="Y210" s="144">
        <f t="shared" si="22"/>
        <v>0</v>
      </c>
      <c r="Z210" s="144">
        <v>0</v>
      </c>
      <c r="AA210" s="145">
        <f t="shared" si="23"/>
        <v>0</v>
      </c>
      <c r="AR210" s="18" t="s">
        <v>143</v>
      </c>
      <c r="AT210" s="18" t="s">
        <v>139</v>
      </c>
      <c r="AU210" s="18" t="s">
        <v>144</v>
      </c>
      <c r="AY210" s="18" t="s">
        <v>137</v>
      </c>
      <c r="BE210" s="146">
        <f t="shared" si="24"/>
        <v>0</v>
      </c>
      <c r="BF210" s="146">
        <f t="shared" si="25"/>
        <v>0</v>
      </c>
      <c r="BG210" s="146">
        <f t="shared" si="26"/>
        <v>0</v>
      </c>
      <c r="BH210" s="146">
        <f t="shared" si="27"/>
        <v>0</v>
      </c>
      <c r="BI210" s="146">
        <f t="shared" si="28"/>
        <v>0</v>
      </c>
      <c r="BJ210" s="18" t="s">
        <v>144</v>
      </c>
      <c r="BK210" s="146">
        <f t="shared" si="29"/>
        <v>0</v>
      </c>
      <c r="BL210" s="18" t="s">
        <v>143</v>
      </c>
      <c r="BM210" s="18" t="s">
        <v>916</v>
      </c>
    </row>
    <row r="211" spans="2:65" s="1" customFormat="1" ht="16.5" customHeight="1">
      <c r="B211" s="137"/>
      <c r="C211" s="138" t="s">
        <v>483</v>
      </c>
      <c r="D211" s="138" t="s">
        <v>139</v>
      </c>
      <c r="E211" s="139" t="s">
        <v>917</v>
      </c>
      <c r="F211" s="200" t="s">
        <v>918</v>
      </c>
      <c r="G211" s="200"/>
      <c r="H211" s="200"/>
      <c r="I211" s="200"/>
      <c r="J211" s="140" t="s">
        <v>919</v>
      </c>
      <c r="K211" s="141">
        <v>49.4</v>
      </c>
      <c r="L211" s="201">
        <v>0</v>
      </c>
      <c r="M211" s="201"/>
      <c r="N211" s="201">
        <f t="shared" si="20"/>
        <v>0</v>
      </c>
      <c r="O211" s="201"/>
      <c r="P211" s="201"/>
      <c r="Q211" s="201"/>
      <c r="R211" s="142"/>
      <c r="T211" s="143" t="s">
        <v>5</v>
      </c>
      <c r="U211" s="40" t="s">
        <v>37</v>
      </c>
      <c r="V211" s="144">
        <v>0</v>
      </c>
      <c r="W211" s="144">
        <f t="shared" si="21"/>
        <v>0</v>
      </c>
      <c r="X211" s="144">
        <v>0</v>
      </c>
      <c r="Y211" s="144">
        <f t="shared" si="22"/>
        <v>0</v>
      </c>
      <c r="Z211" s="144">
        <v>0</v>
      </c>
      <c r="AA211" s="145">
        <f t="shared" si="23"/>
        <v>0</v>
      </c>
      <c r="AR211" s="18" t="s">
        <v>143</v>
      </c>
      <c r="AT211" s="18" t="s">
        <v>139</v>
      </c>
      <c r="AU211" s="18" t="s">
        <v>144</v>
      </c>
      <c r="AY211" s="18" t="s">
        <v>137</v>
      </c>
      <c r="BE211" s="146">
        <f t="shared" si="24"/>
        <v>0</v>
      </c>
      <c r="BF211" s="146">
        <f t="shared" si="25"/>
        <v>0</v>
      </c>
      <c r="BG211" s="146">
        <f t="shared" si="26"/>
        <v>0</v>
      </c>
      <c r="BH211" s="146">
        <f t="shared" si="27"/>
        <v>0</v>
      </c>
      <c r="BI211" s="146">
        <f t="shared" si="28"/>
        <v>0</v>
      </c>
      <c r="BJ211" s="18" t="s">
        <v>144</v>
      </c>
      <c r="BK211" s="146">
        <f t="shared" si="29"/>
        <v>0</v>
      </c>
      <c r="BL211" s="18" t="s">
        <v>143</v>
      </c>
      <c r="BM211" s="18" t="s">
        <v>920</v>
      </c>
    </row>
    <row r="212" spans="2:65" s="1" customFormat="1" ht="16.5" customHeight="1">
      <c r="B212" s="137"/>
      <c r="C212" s="138" t="s">
        <v>487</v>
      </c>
      <c r="D212" s="138" t="s">
        <v>139</v>
      </c>
      <c r="E212" s="139" t="s">
        <v>921</v>
      </c>
      <c r="F212" s="200" t="s">
        <v>922</v>
      </c>
      <c r="G212" s="200"/>
      <c r="H212" s="200"/>
      <c r="I212" s="200"/>
      <c r="J212" s="140" t="s">
        <v>919</v>
      </c>
      <c r="K212" s="141">
        <v>78.597</v>
      </c>
      <c r="L212" s="201">
        <v>0</v>
      </c>
      <c r="M212" s="201"/>
      <c r="N212" s="201">
        <f t="shared" si="20"/>
        <v>0</v>
      </c>
      <c r="O212" s="201"/>
      <c r="P212" s="201"/>
      <c r="Q212" s="201"/>
      <c r="R212" s="142"/>
      <c r="T212" s="143" t="s">
        <v>5</v>
      </c>
      <c r="U212" s="40" t="s">
        <v>37</v>
      </c>
      <c r="V212" s="144">
        <v>0</v>
      </c>
      <c r="W212" s="144">
        <f t="shared" si="21"/>
        <v>0</v>
      </c>
      <c r="X212" s="144">
        <v>0</v>
      </c>
      <c r="Y212" s="144">
        <f t="shared" si="22"/>
        <v>0</v>
      </c>
      <c r="Z212" s="144">
        <v>0</v>
      </c>
      <c r="AA212" s="145">
        <f t="shared" si="23"/>
        <v>0</v>
      </c>
      <c r="AR212" s="18" t="s">
        <v>143</v>
      </c>
      <c r="AT212" s="18" t="s">
        <v>139</v>
      </c>
      <c r="AU212" s="18" t="s">
        <v>144</v>
      </c>
      <c r="AY212" s="18" t="s">
        <v>137</v>
      </c>
      <c r="BE212" s="146">
        <f t="shared" si="24"/>
        <v>0</v>
      </c>
      <c r="BF212" s="146">
        <f t="shared" si="25"/>
        <v>0</v>
      </c>
      <c r="BG212" s="146">
        <f t="shared" si="26"/>
        <v>0</v>
      </c>
      <c r="BH212" s="146">
        <f t="shared" si="27"/>
        <v>0</v>
      </c>
      <c r="BI212" s="146">
        <f t="shared" si="28"/>
        <v>0</v>
      </c>
      <c r="BJ212" s="18" t="s">
        <v>144</v>
      </c>
      <c r="BK212" s="146">
        <f t="shared" si="29"/>
        <v>0</v>
      </c>
      <c r="BL212" s="18" t="s">
        <v>143</v>
      </c>
      <c r="BM212" s="18" t="s">
        <v>923</v>
      </c>
    </row>
    <row r="213" spans="2:65" s="1" customFormat="1" ht="16.5" customHeight="1">
      <c r="B213" s="137"/>
      <c r="C213" s="138" t="s">
        <v>491</v>
      </c>
      <c r="D213" s="138" t="s">
        <v>139</v>
      </c>
      <c r="E213" s="139" t="s">
        <v>924</v>
      </c>
      <c r="F213" s="200" t="s">
        <v>925</v>
      </c>
      <c r="G213" s="200"/>
      <c r="H213" s="200"/>
      <c r="I213" s="200"/>
      <c r="J213" s="140" t="s">
        <v>926</v>
      </c>
      <c r="K213" s="141">
        <v>1</v>
      </c>
      <c r="L213" s="201">
        <v>0</v>
      </c>
      <c r="M213" s="201"/>
      <c r="N213" s="201">
        <f t="shared" si="20"/>
        <v>0</v>
      </c>
      <c r="O213" s="201"/>
      <c r="P213" s="201"/>
      <c r="Q213" s="201"/>
      <c r="R213" s="142"/>
      <c r="T213" s="143" t="s">
        <v>5</v>
      </c>
      <c r="U213" s="40" t="s">
        <v>37</v>
      </c>
      <c r="V213" s="144">
        <v>0</v>
      </c>
      <c r="W213" s="144">
        <f>V213*K213</f>
        <v>0</v>
      </c>
      <c r="X213" s="144">
        <v>0</v>
      </c>
      <c r="Y213" s="144">
        <f>X213*K213</f>
        <v>0</v>
      </c>
      <c r="Z213" s="144">
        <v>0</v>
      </c>
      <c r="AA213" s="145">
        <f>Z213*K213</f>
        <v>0</v>
      </c>
      <c r="AR213" s="18" t="s">
        <v>143</v>
      </c>
      <c r="AT213" s="18" t="s">
        <v>139</v>
      </c>
      <c r="AU213" s="18" t="s">
        <v>144</v>
      </c>
      <c r="AY213" s="18" t="s">
        <v>137</v>
      </c>
      <c r="BE213" s="146">
        <f t="shared" si="24"/>
        <v>0</v>
      </c>
      <c r="BF213" s="146">
        <f t="shared" si="25"/>
        <v>0</v>
      </c>
      <c r="BG213" s="146">
        <f t="shared" si="26"/>
        <v>0</v>
      </c>
      <c r="BH213" s="146">
        <f t="shared" si="27"/>
        <v>0</v>
      </c>
      <c r="BI213" s="146">
        <f t="shared" si="28"/>
        <v>0</v>
      </c>
      <c r="BJ213" s="18" t="s">
        <v>144</v>
      </c>
      <c r="BK213" s="146">
        <f t="shared" si="29"/>
        <v>0</v>
      </c>
      <c r="BL213" s="18" t="s">
        <v>143</v>
      </c>
      <c r="BM213" s="18" t="s">
        <v>927</v>
      </c>
    </row>
    <row r="214" spans="2:63" s="9" customFormat="1" ht="29.25" customHeight="1">
      <c r="B214" s="126"/>
      <c r="C214" s="127"/>
      <c r="D214" s="136" t="s">
        <v>612</v>
      </c>
      <c r="E214" s="136"/>
      <c r="F214" s="136"/>
      <c r="G214" s="136"/>
      <c r="H214" s="136"/>
      <c r="I214" s="136"/>
      <c r="J214" s="136"/>
      <c r="K214" s="136"/>
      <c r="L214" s="136"/>
      <c r="M214" s="136"/>
      <c r="N214" s="198">
        <f>BK214</f>
        <v>0</v>
      </c>
      <c r="O214" s="199"/>
      <c r="P214" s="199"/>
      <c r="Q214" s="199"/>
      <c r="R214" s="129"/>
      <c r="T214" s="130"/>
      <c r="U214" s="127"/>
      <c r="V214" s="127"/>
      <c r="W214" s="131">
        <f>SUM(W215:W218)</f>
        <v>0</v>
      </c>
      <c r="X214" s="127"/>
      <c r="Y214" s="131">
        <f>SUM(Y215:Y218)</f>
        <v>0</v>
      </c>
      <c r="Z214" s="127"/>
      <c r="AA214" s="132">
        <f>SUM(AA215:AA218)</f>
        <v>0</v>
      </c>
      <c r="AR214" s="133" t="s">
        <v>77</v>
      </c>
      <c r="AT214" s="134" t="s">
        <v>69</v>
      </c>
      <c r="AU214" s="134" t="s">
        <v>77</v>
      </c>
      <c r="AY214" s="133" t="s">
        <v>137</v>
      </c>
      <c r="BK214" s="135">
        <f>SUM(BK215:BK218)</f>
        <v>0</v>
      </c>
    </row>
    <row r="215" spans="2:65" s="1" customFormat="1" ht="25.5" customHeight="1">
      <c r="B215" s="137"/>
      <c r="C215" s="138" t="s">
        <v>495</v>
      </c>
      <c r="D215" s="138" t="s">
        <v>139</v>
      </c>
      <c r="E215" s="139" t="s">
        <v>928</v>
      </c>
      <c r="F215" s="200" t="s">
        <v>929</v>
      </c>
      <c r="G215" s="200"/>
      <c r="H215" s="200"/>
      <c r="I215" s="200"/>
      <c r="J215" s="140" t="s">
        <v>193</v>
      </c>
      <c r="K215" s="141">
        <v>1</v>
      </c>
      <c r="L215" s="201">
        <v>0</v>
      </c>
      <c r="M215" s="201"/>
      <c r="N215" s="201">
        <f>ROUND(L215*K215,2)</f>
        <v>0</v>
      </c>
      <c r="O215" s="201"/>
      <c r="P215" s="201"/>
      <c r="Q215" s="201"/>
      <c r="R215" s="142"/>
      <c r="T215" s="143" t="s">
        <v>5</v>
      </c>
      <c r="U215" s="40" t="s">
        <v>37</v>
      </c>
      <c r="V215" s="144">
        <v>0</v>
      </c>
      <c r="W215" s="144">
        <f>V215*K215</f>
        <v>0</v>
      </c>
      <c r="X215" s="144">
        <v>0</v>
      </c>
      <c r="Y215" s="144">
        <f>X215*K215</f>
        <v>0</v>
      </c>
      <c r="Z215" s="144">
        <v>0</v>
      </c>
      <c r="AA215" s="145">
        <f>Z215*K215</f>
        <v>0</v>
      </c>
      <c r="AR215" s="18" t="s">
        <v>143</v>
      </c>
      <c r="AT215" s="18" t="s">
        <v>139</v>
      </c>
      <c r="AU215" s="18" t="s">
        <v>144</v>
      </c>
      <c r="AY215" s="18" t="s">
        <v>137</v>
      </c>
      <c r="BE215" s="146">
        <f>IF(U215="základná",N215,0)</f>
        <v>0</v>
      </c>
      <c r="BF215" s="146">
        <f>IF(U215="znížená",N215,0)</f>
        <v>0</v>
      </c>
      <c r="BG215" s="146">
        <f>IF(U215="zákl. prenesená",N215,0)</f>
        <v>0</v>
      </c>
      <c r="BH215" s="146">
        <f>IF(U215="zníž. prenesená",N215,0)</f>
        <v>0</v>
      </c>
      <c r="BI215" s="146">
        <f>IF(U215="nulová",N215,0)</f>
        <v>0</v>
      </c>
      <c r="BJ215" s="18" t="s">
        <v>144</v>
      </c>
      <c r="BK215" s="146">
        <f>ROUND(L215*K215,2)</f>
        <v>0</v>
      </c>
      <c r="BL215" s="18" t="s">
        <v>143</v>
      </c>
      <c r="BM215" s="18" t="s">
        <v>930</v>
      </c>
    </row>
    <row r="216" spans="2:65" s="1" customFormat="1" ht="16.5" customHeight="1">
      <c r="B216" s="137"/>
      <c r="C216" s="147" t="s">
        <v>931</v>
      </c>
      <c r="D216" s="147" t="s">
        <v>204</v>
      </c>
      <c r="E216" s="148" t="s">
        <v>932</v>
      </c>
      <c r="F216" s="210" t="s">
        <v>933</v>
      </c>
      <c r="G216" s="210"/>
      <c r="H216" s="210"/>
      <c r="I216" s="210"/>
      <c r="J216" s="149" t="s">
        <v>193</v>
      </c>
      <c r="K216" s="150">
        <v>1</v>
      </c>
      <c r="L216" s="211">
        <v>0</v>
      </c>
      <c r="M216" s="211"/>
      <c r="N216" s="211">
        <f>ROUND(L216*K216,2)</f>
        <v>0</v>
      </c>
      <c r="O216" s="201"/>
      <c r="P216" s="201"/>
      <c r="Q216" s="201"/>
      <c r="R216" s="142"/>
      <c r="T216" s="143" t="s">
        <v>5</v>
      </c>
      <c r="U216" s="40" t="s">
        <v>37</v>
      </c>
      <c r="V216" s="144">
        <v>0</v>
      </c>
      <c r="W216" s="144">
        <f>V216*K216</f>
        <v>0</v>
      </c>
      <c r="X216" s="144">
        <v>0</v>
      </c>
      <c r="Y216" s="144">
        <f>X216*K216</f>
        <v>0</v>
      </c>
      <c r="Z216" s="144">
        <v>0</v>
      </c>
      <c r="AA216" s="145">
        <f>Z216*K216</f>
        <v>0</v>
      </c>
      <c r="AR216" s="18" t="s">
        <v>207</v>
      </c>
      <c r="AT216" s="18" t="s">
        <v>204</v>
      </c>
      <c r="AU216" s="18" t="s">
        <v>144</v>
      </c>
      <c r="AY216" s="18" t="s">
        <v>137</v>
      </c>
      <c r="BE216" s="146">
        <f>IF(U216="základná",N216,0)</f>
        <v>0</v>
      </c>
      <c r="BF216" s="146">
        <f>IF(U216="znížená",N216,0)</f>
        <v>0</v>
      </c>
      <c r="BG216" s="146">
        <f>IF(U216="zákl. prenesená",N216,0)</f>
        <v>0</v>
      </c>
      <c r="BH216" s="146">
        <f>IF(U216="zníž. prenesená",N216,0)</f>
        <v>0</v>
      </c>
      <c r="BI216" s="146">
        <f>IF(U216="nulová",N216,0)</f>
        <v>0</v>
      </c>
      <c r="BJ216" s="18" t="s">
        <v>144</v>
      </c>
      <c r="BK216" s="146">
        <f>ROUND(L216*K216,2)</f>
        <v>0</v>
      </c>
      <c r="BL216" s="18" t="s">
        <v>143</v>
      </c>
      <c r="BM216" s="18" t="s">
        <v>934</v>
      </c>
    </row>
    <row r="217" spans="2:65" s="1" customFormat="1" ht="16.5" customHeight="1">
      <c r="B217" s="137"/>
      <c r="C217" s="138" t="s">
        <v>535</v>
      </c>
      <c r="D217" s="138" t="s">
        <v>139</v>
      </c>
      <c r="E217" s="139" t="s">
        <v>935</v>
      </c>
      <c r="F217" s="200" t="s">
        <v>936</v>
      </c>
      <c r="G217" s="200"/>
      <c r="H217" s="200"/>
      <c r="I217" s="200"/>
      <c r="J217" s="140" t="s">
        <v>919</v>
      </c>
      <c r="K217" s="141">
        <v>10.648</v>
      </c>
      <c r="L217" s="201">
        <v>0</v>
      </c>
      <c r="M217" s="201"/>
      <c r="N217" s="201">
        <f>ROUND(L217*K217,2)</f>
        <v>0</v>
      </c>
      <c r="O217" s="201"/>
      <c r="P217" s="201"/>
      <c r="Q217" s="201"/>
      <c r="R217" s="142"/>
      <c r="T217" s="143" t="s">
        <v>5</v>
      </c>
      <c r="U217" s="40" t="s">
        <v>37</v>
      </c>
      <c r="V217" s="144">
        <v>0</v>
      </c>
      <c r="W217" s="144">
        <f>V217*K217</f>
        <v>0</v>
      </c>
      <c r="X217" s="144">
        <v>0</v>
      </c>
      <c r="Y217" s="144">
        <f>X217*K217</f>
        <v>0</v>
      </c>
      <c r="Z217" s="144">
        <v>0</v>
      </c>
      <c r="AA217" s="145">
        <f>Z217*K217</f>
        <v>0</v>
      </c>
      <c r="AR217" s="18" t="s">
        <v>143</v>
      </c>
      <c r="AT217" s="18" t="s">
        <v>139</v>
      </c>
      <c r="AU217" s="18" t="s">
        <v>144</v>
      </c>
      <c r="AY217" s="18" t="s">
        <v>137</v>
      </c>
      <c r="BE217" s="146">
        <f>IF(U217="základná",N217,0)</f>
        <v>0</v>
      </c>
      <c r="BF217" s="146">
        <f>IF(U217="znížená",N217,0)</f>
        <v>0</v>
      </c>
      <c r="BG217" s="146">
        <f>IF(U217="zákl. prenesená",N217,0)</f>
        <v>0</v>
      </c>
      <c r="BH217" s="146">
        <f>IF(U217="zníž. prenesená",N217,0)</f>
        <v>0</v>
      </c>
      <c r="BI217" s="146">
        <f>IF(U217="nulová",N217,0)</f>
        <v>0</v>
      </c>
      <c r="BJ217" s="18" t="s">
        <v>144</v>
      </c>
      <c r="BK217" s="146">
        <f>ROUND(L217*K217,2)</f>
        <v>0</v>
      </c>
      <c r="BL217" s="18" t="s">
        <v>143</v>
      </c>
      <c r="BM217" s="18" t="s">
        <v>937</v>
      </c>
    </row>
    <row r="218" spans="2:65" s="1" customFormat="1" ht="16.5" customHeight="1">
      <c r="B218" s="137"/>
      <c r="C218" s="138" t="s">
        <v>539</v>
      </c>
      <c r="D218" s="138" t="s">
        <v>139</v>
      </c>
      <c r="E218" s="139" t="s">
        <v>921</v>
      </c>
      <c r="F218" s="200" t="s">
        <v>922</v>
      </c>
      <c r="G218" s="200"/>
      <c r="H218" s="200"/>
      <c r="I218" s="200"/>
      <c r="J218" s="140" t="s">
        <v>919</v>
      </c>
      <c r="K218" s="141">
        <v>10.747</v>
      </c>
      <c r="L218" s="201">
        <v>0</v>
      </c>
      <c r="M218" s="201"/>
      <c r="N218" s="201">
        <f>ROUND(L218*K218,2)</f>
        <v>0</v>
      </c>
      <c r="O218" s="201"/>
      <c r="P218" s="201"/>
      <c r="Q218" s="201"/>
      <c r="R218" s="142"/>
      <c r="T218" s="143" t="s">
        <v>5</v>
      </c>
      <c r="U218" s="40" t="s">
        <v>37</v>
      </c>
      <c r="V218" s="144">
        <v>0</v>
      </c>
      <c r="W218" s="144">
        <f>V218*K218</f>
        <v>0</v>
      </c>
      <c r="X218" s="144">
        <v>0</v>
      </c>
      <c r="Y218" s="144">
        <f>X218*K218</f>
        <v>0</v>
      </c>
      <c r="Z218" s="144">
        <v>0</v>
      </c>
      <c r="AA218" s="145">
        <f>Z218*K218</f>
        <v>0</v>
      </c>
      <c r="AR218" s="18" t="s">
        <v>143</v>
      </c>
      <c r="AT218" s="18" t="s">
        <v>139</v>
      </c>
      <c r="AU218" s="18" t="s">
        <v>144</v>
      </c>
      <c r="AY218" s="18" t="s">
        <v>137</v>
      </c>
      <c r="BE218" s="146">
        <f>IF(U218="základná",N218,0)</f>
        <v>0</v>
      </c>
      <c r="BF218" s="146">
        <f>IF(U218="znížená",N218,0)</f>
        <v>0</v>
      </c>
      <c r="BG218" s="146">
        <f>IF(U218="zákl. prenesená",N218,0)</f>
        <v>0</v>
      </c>
      <c r="BH218" s="146">
        <f>IF(U218="zníž. prenesená",N218,0)</f>
        <v>0</v>
      </c>
      <c r="BI218" s="146">
        <f>IF(U218="nulová",N218,0)</f>
        <v>0</v>
      </c>
      <c r="BJ218" s="18" t="s">
        <v>144</v>
      </c>
      <c r="BK218" s="146">
        <f>ROUND(L218*K218,2)</f>
        <v>0</v>
      </c>
      <c r="BL218" s="18" t="s">
        <v>143</v>
      </c>
      <c r="BM218" s="18" t="s">
        <v>938</v>
      </c>
    </row>
    <row r="219" spans="2:63" s="9" customFormat="1" ht="29.25" customHeight="1">
      <c r="B219" s="126"/>
      <c r="C219" s="127"/>
      <c r="D219" s="136" t="s">
        <v>613</v>
      </c>
      <c r="E219" s="136"/>
      <c r="F219" s="136"/>
      <c r="G219" s="136"/>
      <c r="H219" s="136"/>
      <c r="I219" s="136"/>
      <c r="J219" s="136"/>
      <c r="K219" s="136"/>
      <c r="L219" s="136"/>
      <c r="M219" s="136"/>
      <c r="N219" s="198">
        <f>BK219</f>
        <v>0</v>
      </c>
      <c r="O219" s="199"/>
      <c r="P219" s="199"/>
      <c r="Q219" s="199"/>
      <c r="R219" s="129"/>
      <c r="T219" s="130"/>
      <c r="U219" s="127"/>
      <c r="V219" s="127"/>
      <c r="W219" s="131">
        <f>SUM(W220:W231)</f>
        <v>0</v>
      </c>
      <c r="X219" s="127"/>
      <c r="Y219" s="131">
        <f>SUM(Y220:Y231)</f>
        <v>0</v>
      </c>
      <c r="Z219" s="127"/>
      <c r="AA219" s="132">
        <f>SUM(AA220:AA231)</f>
        <v>0</v>
      </c>
      <c r="AR219" s="133" t="s">
        <v>345</v>
      </c>
      <c r="AT219" s="134" t="s">
        <v>69</v>
      </c>
      <c r="AU219" s="134" t="s">
        <v>77</v>
      </c>
      <c r="AY219" s="133" t="s">
        <v>137</v>
      </c>
      <c r="BK219" s="135">
        <f>SUM(BK220:BK231)</f>
        <v>0</v>
      </c>
    </row>
    <row r="220" spans="2:65" s="1" customFormat="1" ht="25.5" customHeight="1">
      <c r="B220" s="137"/>
      <c r="C220" s="138" t="s">
        <v>543</v>
      </c>
      <c r="D220" s="138" t="s">
        <v>139</v>
      </c>
      <c r="E220" s="139" t="s">
        <v>939</v>
      </c>
      <c r="F220" s="200" t="s">
        <v>940</v>
      </c>
      <c r="G220" s="200"/>
      <c r="H220" s="200"/>
      <c r="I220" s="200"/>
      <c r="J220" s="140" t="s">
        <v>228</v>
      </c>
      <c r="K220" s="141">
        <v>70</v>
      </c>
      <c r="L220" s="201">
        <v>0</v>
      </c>
      <c r="M220" s="201"/>
      <c r="N220" s="201">
        <f aca="true" t="shared" si="30" ref="N220:N231">ROUND(L220*K220,2)</f>
        <v>0</v>
      </c>
      <c r="O220" s="201"/>
      <c r="P220" s="201"/>
      <c r="Q220" s="201"/>
      <c r="R220" s="142"/>
      <c r="T220" s="143" t="s">
        <v>5</v>
      </c>
      <c r="U220" s="40" t="s">
        <v>37</v>
      </c>
      <c r="V220" s="144">
        <v>0</v>
      </c>
      <c r="W220" s="144">
        <f aca="true" t="shared" si="31" ref="W220:W231">V220*K220</f>
        <v>0</v>
      </c>
      <c r="X220" s="144">
        <v>0</v>
      </c>
      <c r="Y220" s="144">
        <f aca="true" t="shared" si="32" ref="Y220:Y231">X220*K220</f>
        <v>0</v>
      </c>
      <c r="Z220" s="144">
        <v>0</v>
      </c>
      <c r="AA220" s="145">
        <f aca="true" t="shared" si="33" ref="AA220:AA231">Z220*K220</f>
        <v>0</v>
      </c>
      <c r="AR220" s="18" t="s">
        <v>459</v>
      </c>
      <c r="AT220" s="18" t="s">
        <v>139</v>
      </c>
      <c r="AU220" s="18" t="s">
        <v>144</v>
      </c>
      <c r="AY220" s="18" t="s">
        <v>137</v>
      </c>
      <c r="BE220" s="146">
        <f aca="true" t="shared" si="34" ref="BE220:BE231">IF(U220="základná",N220,0)</f>
        <v>0</v>
      </c>
      <c r="BF220" s="146">
        <f aca="true" t="shared" si="35" ref="BF220:BF231">IF(U220="znížená",N220,0)</f>
        <v>0</v>
      </c>
      <c r="BG220" s="146">
        <f aca="true" t="shared" si="36" ref="BG220:BG231">IF(U220="zákl. prenesená",N220,0)</f>
        <v>0</v>
      </c>
      <c r="BH220" s="146">
        <f aca="true" t="shared" si="37" ref="BH220:BH231">IF(U220="zníž. prenesená",N220,0)</f>
        <v>0</v>
      </c>
      <c r="BI220" s="146">
        <f aca="true" t="shared" si="38" ref="BI220:BI231">IF(U220="nulová",N220,0)</f>
        <v>0</v>
      </c>
      <c r="BJ220" s="18" t="s">
        <v>144</v>
      </c>
      <c r="BK220" s="146">
        <f aca="true" t="shared" si="39" ref="BK220:BK231">ROUND(L220*K220,2)</f>
        <v>0</v>
      </c>
      <c r="BL220" s="18" t="s">
        <v>459</v>
      </c>
      <c r="BM220" s="18" t="s">
        <v>941</v>
      </c>
    </row>
    <row r="221" spans="2:65" s="1" customFormat="1" ht="25.5" customHeight="1">
      <c r="B221" s="137"/>
      <c r="C221" s="138" t="s">
        <v>547</v>
      </c>
      <c r="D221" s="138" t="s">
        <v>139</v>
      </c>
      <c r="E221" s="139" t="s">
        <v>942</v>
      </c>
      <c r="F221" s="200" t="s">
        <v>943</v>
      </c>
      <c r="G221" s="200"/>
      <c r="H221" s="200"/>
      <c r="I221" s="200"/>
      <c r="J221" s="140" t="s">
        <v>193</v>
      </c>
      <c r="K221" s="141">
        <v>1</v>
      </c>
      <c r="L221" s="201">
        <v>0</v>
      </c>
      <c r="M221" s="201"/>
      <c r="N221" s="201">
        <f t="shared" si="30"/>
        <v>0</v>
      </c>
      <c r="O221" s="201"/>
      <c r="P221" s="201"/>
      <c r="Q221" s="201"/>
      <c r="R221" s="142"/>
      <c r="T221" s="143" t="s">
        <v>5</v>
      </c>
      <c r="U221" s="40" t="s">
        <v>37</v>
      </c>
      <c r="V221" s="144">
        <v>0</v>
      </c>
      <c r="W221" s="144">
        <f t="shared" si="31"/>
        <v>0</v>
      </c>
      <c r="X221" s="144">
        <v>0</v>
      </c>
      <c r="Y221" s="144">
        <f t="shared" si="32"/>
        <v>0</v>
      </c>
      <c r="Z221" s="144">
        <v>0</v>
      </c>
      <c r="AA221" s="145">
        <f t="shared" si="33"/>
        <v>0</v>
      </c>
      <c r="AR221" s="18" t="s">
        <v>459</v>
      </c>
      <c r="AT221" s="18" t="s">
        <v>139</v>
      </c>
      <c r="AU221" s="18" t="s">
        <v>144</v>
      </c>
      <c r="AY221" s="18" t="s">
        <v>137</v>
      </c>
      <c r="BE221" s="146">
        <f t="shared" si="34"/>
        <v>0</v>
      </c>
      <c r="BF221" s="146">
        <f t="shared" si="35"/>
        <v>0</v>
      </c>
      <c r="BG221" s="146">
        <f t="shared" si="36"/>
        <v>0</v>
      </c>
      <c r="BH221" s="146">
        <f t="shared" si="37"/>
        <v>0</v>
      </c>
      <c r="BI221" s="146">
        <f t="shared" si="38"/>
        <v>0</v>
      </c>
      <c r="BJ221" s="18" t="s">
        <v>144</v>
      </c>
      <c r="BK221" s="146">
        <f t="shared" si="39"/>
        <v>0</v>
      </c>
      <c r="BL221" s="18" t="s">
        <v>459</v>
      </c>
      <c r="BM221" s="18" t="s">
        <v>944</v>
      </c>
    </row>
    <row r="222" spans="2:65" s="1" customFormat="1" ht="38.25" customHeight="1">
      <c r="B222" s="137"/>
      <c r="C222" s="138" t="s">
        <v>589</v>
      </c>
      <c r="D222" s="138" t="s">
        <v>139</v>
      </c>
      <c r="E222" s="139" t="s">
        <v>945</v>
      </c>
      <c r="F222" s="200" t="s">
        <v>946</v>
      </c>
      <c r="G222" s="200"/>
      <c r="H222" s="200"/>
      <c r="I222" s="200"/>
      <c r="J222" s="140" t="s">
        <v>228</v>
      </c>
      <c r="K222" s="141">
        <v>5</v>
      </c>
      <c r="L222" s="201">
        <v>0</v>
      </c>
      <c r="M222" s="201"/>
      <c r="N222" s="201">
        <f t="shared" si="30"/>
        <v>0</v>
      </c>
      <c r="O222" s="201"/>
      <c r="P222" s="201"/>
      <c r="Q222" s="201"/>
      <c r="R222" s="142"/>
      <c r="T222" s="143" t="s">
        <v>5</v>
      </c>
      <c r="U222" s="40" t="s">
        <v>37</v>
      </c>
      <c r="V222" s="144">
        <v>0</v>
      </c>
      <c r="W222" s="144">
        <f t="shared" si="31"/>
        <v>0</v>
      </c>
      <c r="X222" s="144">
        <v>0</v>
      </c>
      <c r="Y222" s="144">
        <f t="shared" si="32"/>
        <v>0</v>
      </c>
      <c r="Z222" s="144">
        <v>0</v>
      </c>
      <c r="AA222" s="145">
        <f t="shared" si="33"/>
        <v>0</v>
      </c>
      <c r="AR222" s="18" t="s">
        <v>459</v>
      </c>
      <c r="AT222" s="18" t="s">
        <v>139</v>
      </c>
      <c r="AU222" s="18" t="s">
        <v>144</v>
      </c>
      <c r="AY222" s="18" t="s">
        <v>137</v>
      </c>
      <c r="BE222" s="146">
        <f t="shared" si="34"/>
        <v>0</v>
      </c>
      <c r="BF222" s="146">
        <f t="shared" si="35"/>
        <v>0</v>
      </c>
      <c r="BG222" s="146">
        <f t="shared" si="36"/>
        <v>0</v>
      </c>
      <c r="BH222" s="146">
        <f t="shared" si="37"/>
        <v>0</v>
      </c>
      <c r="BI222" s="146">
        <f t="shared" si="38"/>
        <v>0</v>
      </c>
      <c r="BJ222" s="18" t="s">
        <v>144</v>
      </c>
      <c r="BK222" s="146">
        <f t="shared" si="39"/>
        <v>0</v>
      </c>
      <c r="BL222" s="18" t="s">
        <v>459</v>
      </c>
      <c r="BM222" s="18" t="s">
        <v>947</v>
      </c>
    </row>
    <row r="223" spans="2:65" s="1" customFormat="1" ht="16.5" customHeight="1">
      <c r="B223" s="137"/>
      <c r="C223" s="147" t="s">
        <v>593</v>
      </c>
      <c r="D223" s="147" t="s">
        <v>204</v>
      </c>
      <c r="E223" s="148" t="s">
        <v>948</v>
      </c>
      <c r="F223" s="210" t="s">
        <v>949</v>
      </c>
      <c r="G223" s="210"/>
      <c r="H223" s="210"/>
      <c r="I223" s="210"/>
      <c r="J223" s="149" t="s">
        <v>271</v>
      </c>
      <c r="K223" s="150">
        <v>0.52</v>
      </c>
      <c r="L223" s="211">
        <v>0</v>
      </c>
      <c r="M223" s="211"/>
      <c r="N223" s="211">
        <f t="shared" si="30"/>
        <v>0</v>
      </c>
      <c r="O223" s="201"/>
      <c r="P223" s="201"/>
      <c r="Q223" s="201"/>
      <c r="R223" s="142"/>
      <c r="T223" s="143" t="s">
        <v>5</v>
      </c>
      <c r="U223" s="40" t="s">
        <v>37</v>
      </c>
      <c r="V223" s="144">
        <v>0</v>
      </c>
      <c r="W223" s="144">
        <f t="shared" si="31"/>
        <v>0</v>
      </c>
      <c r="X223" s="144">
        <v>0</v>
      </c>
      <c r="Y223" s="144">
        <f t="shared" si="32"/>
        <v>0</v>
      </c>
      <c r="Z223" s="144">
        <v>0</v>
      </c>
      <c r="AA223" s="145">
        <f t="shared" si="33"/>
        <v>0</v>
      </c>
      <c r="AR223" s="18" t="s">
        <v>950</v>
      </c>
      <c r="AT223" s="18" t="s">
        <v>204</v>
      </c>
      <c r="AU223" s="18" t="s">
        <v>144</v>
      </c>
      <c r="AY223" s="18" t="s">
        <v>137</v>
      </c>
      <c r="BE223" s="146">
        <f t="shared" si="34"/>
        <v>0</v>
      </c>
      <c r="BF223" s="146">
        <f t="shared" si="35"/>
        <v>0</v>
      </c>
      <c r="BG223" s="146">
        <f t="shared" si="36"/>
        <v>0</v>
      </c>
      <c r="BH223" s="146">
        <f t="shared" si="37"/>
        <v>0</v>
      </c>
      <c r="BI223" s="146">
        <f t="shared" si="38"/>
        <v>0</v>
      </c>
      <c r="BJ223" s="18" t="s">
        <v>144</v>
      </c>
      <c r="BK223" s="146">
        <f t="shared" si="39"/>
        <v>0</v>
      </c>
      <c r="BL223" s="18" t="s">
        <v>459</v>
      </c>
      <c r="BM223" s="18" t="s">
        <v>951</v>
      </c>
    </row>
    <row r="224" spans="2:65" s="1" customFormat="1" ht="25.5" customHeight="1">
      <c r="B224" s="137"/>
      <c r="C224" s="138" t="s">
        <v>561</v>
      </c>
      <c r="D224" s="138" t="s">
        <v>139</v>
      </c>
      <c r="E224" s="139" t="s">
        <v>952</v>
      </c>
      <c r="F224" s="200" t="s">
        <v>953</v>
      </c>
      <c r="G224" s="200"/>
      <c r="H224" s="200"/>
      <c r="I224" s="200"/>
      <c r="J224" s="140" t="s">
        <v>228</v>
      </c>
      <c r="K224" s="141">
        <v>5</v>
      </c>
      <c r="L224" s="201">
        <v>0</v>
      </c>
      <c r="M224" s="201"/>
      <c r="N224" s="201">
        <f t="shared" si="30"/>
        <v>0</v>
      </c>
      <c r="O224" s="201"/>
      <c r="P224" s="201"/>
      <c r="Q224" s="201"/>
      <c r="R224" s="142"/>
      <c r="T224" s="143" t="s">
        <v>5</v>
      </c>
      <c r="U224" s="40" t="s">
        <v>37</v>
      </c>
      <c r="V224" s="144">
        <v>0</v>
      </c>
      <c r="W224" s="144">
        <f t="shared" si="31"/>
        <v>0</v>
      </c>
      <c r="X224" s="144">
        <v>0</v>
      </c>
      <c r="Y224" s="144">
        <f t="shared" si="32"/>
        <v>0</v>
      </c>
      <c r="Z224" s="144">
        <v>0</v>
      </c>
      <c r="AA224" s="145">
        <f t="shared" si="33"/>
        <v>0</v>
      </c>
      <c r="AR224" s="18" t="s">
        <v>459</v>
      </c>
      <c r="AT224" s="18" t="s">
        <v>139</v>
      </c>
      <c r="AU224" s="18" t="s">
        <v>144</v>
      </c>
      <c r="AY224" s="18" t="s">
        <v>137</v>
      </c>
      <c r="BE224" s="146">
        <f t="shared" si="34"/>
        <v>0</v>
      </c>
      <c r="BF224" s="146">
        <f t="shared" si="35"/>
        <v>0</v>
      </c>
      <c r="BG224" s="146">
        <f t="shared" si="36"/>
        <v>0</v>
      </c>
      <c r="BH224" s="146">
        <f t="shared" si="37"/>
        <v>0</v>
      </c>
      <c r="BI224" s="146">
        <f t="shared" si="38"/>
        <v>0</v>
      </c>
      <c r="BJ224" s="18" t="s">
        <v>144</v>
      </c>
      <c r="BK224" s="146">
        <f t="shared" si="39"/>
        <v>0</v>
      </c>
      <c r="BL224" s="18" t="s">
        <v>459</v>
      </c>
      <c r="BM224" s="18" t="s">
        <v>954</v>
      </c>
    </row>
    <row r="225" spans="2:65" s="1" customFormat="1" ht="16.5" customHeight="1">
      <c r="B225" s="137"/>
      <c r="C225" s="147" t="s">
        <v>565</v>
      </c>
      <c r="D225" s="147" t="s">
        <v>204</v>
      </c>
      <c r="E225" s="148" t="s">
        <v>955</v>
      </c>
      <c r="F225" s="210" t="s">
        <v>956</v>
      </c>
      <c r="G225" s="210"/>
      <c r="H225" s="210"/>
      <c r="I225" s="210"/>
      <c r="J225" s="149" t="s">
        <v>228</v>
      </c>
      <c r="K225" s="150">
        <v>5.25</v>
      </c>
      <c r="L225" s="211">
        <v>0</v>
      </c>
      <c r="M225" s="211"/>
      <c r="N225" s="211">
        <f t="shared" si="30"/>
        <v>0</v>
      </c>
      <c r="O225" s="201"/>
      <c r="P225" s="201"/>
      <c r="Q225" s="201"/>
      <c r="R225" s="142"/>
      <c r="T225" s="143" t="s">
        <v>5</v>
      </c>
      <c r="U225" s="40" t="s">
        <v>37</v>
      </c>
      <c r="V225" s="144">
        <v>0</v>
      </c>
      <c r="W225" s="144">
        <f t="shared" si="31"/>
        <v>0</v>
      </c>
      <c r="X225" s="144">
        <v>0</v>
      </c>
      <c r="Y225" s="144">
        <f t="shared" si="32"/>
        <v>0</v>
      </c>
      <c r="Z225" s="144">
        <v>0</v>
      </c>
      <c r="AA225" s="145">
        <f t="shared" si="33"/>
        <v>0</v>
      </c>
      <c r="AR225" s="18" t="s">
        <v>950</v>
      </c>
      <c r="AT225" s="18" t="s">
        <v>204</v>
      </c>
      <c r="AU225" s="18" t="s">
        <v>144</v>
      </c>
      <c r="AY225" s="18" t="s">
        <v>137</v>
      </c>
      <c r="BE225" s="146">
        <f t="shared" si="34"/>
        <v>0</v>
      </c>
      <c r="BF225" s="146">
        <f t="shared" si="35"/>
        <v>0</v>
      </c>
      <c r="BG225" s="146">
        <f t="shared" si="36"/>
        <v>0</v>
      </c>
      <c r="BH225" s="146">
        <f t="shared" si="37"/>
        <v>0</v>
      </c>
      <c r="BI225" s="146">
        <f t="shared" si="38"/>
        <v>0</v>
      </c>
      <c r="BJ225" s="18" t="s">
        <v>144</v>
      </c>
      <c r="BK225" s="146">
        <f t="shared" si="39"/>
        <v>0</v>
      </c>
      <c r="BL225" s="18" t="s">
        <v>459</v>
      </c>
      <c r="BM225" s="18" t="s">
        <v>957</v>
      </c>
    </row>
    <row r="226" spans="2:65" s="1" customFormat="1" ht="38.25" customHeight="1">
      <c r="B226" s="137"/>
      <c r="C226" s="138" t="s">
        <v>569</v>
      </c>
      <c r="D226" s="138" t="s">
        <v>139</v>
      </c>
      <c r="E226" s="139" t="s">
        <v>958</v>
      </c>
      <c r="F226" s="200" t="s">
        <v>959</v>
      </c>
      <c r="G226" s="200"/>
      <c r="H226" s="200"/>
      <c r="I226" s="200"/>
      <c r="J226" s="140" t="s">
        <v>228</v>
      </c>
      <c r="K226" s="141">
        <v>3</v>
      </c>
      <c r="L226" s="201">
        <v>0</v>
      </c>
      <c r="M226" s="201"/>
      <c r="N226" s="201">
        <f t="shared" si="30"/>
        <v>0</v>
      </c>
      <c r="O226" s="201"/>
      <c r="P226" s="201"/>
      <c r="Q226" s="201"/>
      <c r="R226" s="142"/>
      <c r="T226" s="143" t="s">
        <v>5</v>
      </c>
      <c r="U226" s="40" t="s">
        <v>37</v>
      </c>
      <c r="V226" s="144">
        <v>0</v>
      </c>
      <c r="W226" s="144">
        <f t="shared" si="31"/>
        <v>0</v>
      </c>
      <c r="X226" s="144">
        <v>0</v>
      </c>
      <c r="Y226" s="144">
        <f t="shared" si="32"/>
        <v>0</v>
      </c>
      <c r="Z226" s="144">
        <v>0</v>
      </c>
      <c r="AA226" s="145">
        <f t="shared" si="33"/>
        <v>0</v>
      </c>
      <c r="AR226" s="18" t="s">
        <v>459</v>
      </c>
      <c r="AT226" s="18" t="s">
        <v>139</v>
      </c>
      <c r="AU226" s="18" t="s">
        <v>144</v>
      </c>
      <c r="AY226" s="18" t="s">
        <v>137</v>
      </c>
      <c r="BE226" s="146">
        <f t="shared" si="34"/>
        <v>0</v>
      </c>
      <c r="BF226" s="146">
        <f t="shared" si="35"/>
        <v>0</v>
      </c>
      <c r="BG226" s="146">
        <f t="shared" si="36"/>
        <v>0</v>
      </c>
      <c r="BH226" s="146">
        <f t="shared" si="37"/>
        <v>0</v>
      </c>
      <c r="BI226" s="146">
        <f t="shared" si="38"/>
        <v>0</v>
      </c>
      <c r="BJ226" s="18" t="s">
        <v>144</v>
      </c>
      <c r="BK226" s="146">
        <f t="shared" si="39"/>
        <v>0</v>
      </c>
      <c r="BL226" s="18" t="s">
        <v>459</v>
      </c>
      <c r="BM226" s="18" t="s">
        <v>960</v>
      </c>
    </row>
    <row r="227" spans="2:65" s="1" customFormat="1" ht="16.5" customHeight="1">
      <c r="B227" s="137"/>
      <c r="C227" s="147" t="s">
        <v>573</v>
      </c>
      <c r="D227" s="147" t="s">
        <v>204</v>
      </c>
      <c r="E227" s="148" t="s">
        <v>961</v>
      </c>
      <c r="F227" s="210" t="s">
        <v>962</v>
      </c>
      <c r="G227" s="210"/>
      <c r="H227" s="210"/>
      <c r="I227" s="210"/>
      <c r="J227" s="149" t="s">
        <v>193</v>
      </c>
      <c r="K227" s="150">
        <v>3</v>
      </c>
      <c r="L227" s="211">
        <v>0</v>
      </c>
      <c r="M227" s="211"/>
      <c r="N227" s="211">
        <f t="shared" si="30"/>
        <v>0</v>
      </c>
      <c r="O227" s="201"/>
      <c r="P227" s="201"/>
      <c r="Q227" s="201"/>
      <c r="R227" s="142"/>
      <c r="T227" s="143" t="s">
        <v>5</v>
      </c>
      <c r="U227" s="40" t="s">
        <v>37</v>
      </c>
      <c r="V227" s="144">
        <v>0</v>
      </c>
      <c r="W227" s="144">
        <f t="shared" si="31"/>
        <v>0</v>
      </c>
      <c r="X227" s="144">
        <v>0</v>
      </c>
      <c r="Y227" s="144">
        <f t="shared" si="32"/>
        <v>0</v>
      </c>
      <c r="Z227" s="144">
        <v>0</v>
      </c>
      <c r="AA227" s="145">
        <f t="shared" si="33"/>
        <v>0</v>
      </c>
      <c r="AR227" s="18" t="s">
        <v>950</v>
      </c>
      <c r="AT227" s="18" t="s">
        <v>204</v>
      </c>
      <c r="AU227" s="18" t="s">
        <v>144</v>
      </c>
      <c r="AY227" s="18" t="s">
        <v>137</v>
      </c>
      <c r="BE227" s="146">
        <f t="shared" si="34"/>
        <v>0</v>
      </c>
      <c r="BF227" s="146">
        <f t="shared" si="35"/>
        <v>0</v>
      </c>
      <c r="BG227" s="146">
        <f t="shared" si="36"/>
        <v>0</v>
      </c>
      <c r="BH227" s="146">
        <f t="shared" si="37"/>
        <v>0</v>
      </c>
      <c r="BI227" s="146">
        <f t="shared" si="38"/>
        <v>0</v>
      </c>
      <c r="BJ227" s="18" t="s">
        <v>144</v>
      </c>
      <c r="BK227" s="146">
        <f t="shared" si="39"/>
        <v>0</v>
      </c>
      <c r="BL227" s="18" t="s">
        <v>459</v>
      </c>
      <c r="BM227" s="18" t="s">
        <v>963</v>
      </c>
    </row>
    <row r="228" spans="2:65" s="1" customFormat="1" ht="38.25" customHeight="1">
      <c r="B228" s="137"/>
      <c r="C228" s="138" t="s">
        <v>553</v>
      </c>
      <c r="D228" s="138" t="s">
        <v>139</v>
      </c>
      <c r="E228" s="139" t="s">
        <v>964</v>
      </c>
      <c r="F228" s="200" t="s">
        <v>965</v>
      </c>
      <c r="G228" s="200"/>
      <c r="H228" s="200"/>
      <c r="I228" s="200"/>
      <c r="J228" s="140" t="s">
        <v>228</v>
      </c>
      <c r="K228" s="141">
        <v>70</v>
      </c>
      <c r="L228" s="201">
        <v>0</v>
      </c>
      <c r="M228" s="201"/>
      <c r="N228" s="201">
        <f t="shared" si="30"/>
        <v>0</v>
      </c>
      <c r="O228" s="201"/>
      <c r="P228" s="201"/>
      <c r="Q228" s="201"/>
      <c r="R228" s="142"/>
      <c r="T228" s="143" t="s">
        <v>5</v>
      </c>
      <c r="U228" s="40" t="s">
        <v>37</v>
      </c>
      <c r="V228" s="144">
        <v>0</v>
      </c>
      <c r="W228" s="144">
        <f t="shared" si="31"/>
        <v>0</v>
      </c>
      <c r="X228" s="144">
        <v>0</v>
      </c>
      <c r="Y228" s="144">
        <f t="shared" si="32"/>
        <v>0</v>
      </c>
      <c r="Z228" s="144">
        <v>0</v>
      </c>
      <c r="AA228" s="145">
        <f t="shared" si="33"/>
        <v>0</v>
      </c>
      <c r="AR228" s="18" t="s">
        <v>459</v>
      </c>
      <c r="AT228" s="18" t="s">
        <v>139</v>
      </c>
      <c r="AU228" s="18" t="s">
        <v>144</v>
      </c>
      <c r="AY228" s="18" t="s">
        <v>137</v>
      </c>
      <c r="BE228" s="146">
        <f t="shared" si="34"/>
        <v>0</v>
      </c>
      <c r="BF228" s="146">
        <f t="shared" si="35"/>
        <v>0</v>
      </c>
      <c r="BG228" s="146">
        <f t="shared" si="36"/>
        <v>0</v>
      </c>
      <c r="BH228" s="146">
        <f t="shared" si="37"/>
        <v>0</v>
      </c>
      <c r="BI228" s="146">
        <f t="shared" si="38"/>
        <v>0</v>
      </c>
      <c r="BJ228" s="18" t="s">
        <v>144</v>
      </c>
      <c r="BK228" s="146">
        <f t="shared" si="39"/>
        <v>0</v>
      </c>
      <c r="BL228" s="18" t="s">
        <v>459</v>
      </c>
      <c r="BM228" s="18" t="s">
        <v>966</v>
      </c>
    </row>
    <row r="229" spans="2:65" s="1" customFormat="1" ht="38.25" customHeight="1">
      <c r="B229" s="137"/>
      <c r="C229" s="138" t="s">
        <v>557</v>
      </c>
      <c r="D229" s="138" t="s">
        <v>139</v>
      </c>
      <c r="E229" s="139" t="s">
        <v>967</v>
      </c>
      <c r="F229" s="200" t="s">
        <v>968</v>
      </c>
      <c r="G229" s="200"/>
      <c r="H229" s="200"/>
      <c r="I229" s="200"/>
      <c r="J229" s="140" t="s">
        <v>149</v>
      </c>
      <c r="K229" s="141">
        <v>35</v>
      </c>
      <c r="L229" s="201">
        <v>0</v>
      </c>
      <c r="M229" s="201"/>
      <c r="N229" s="201">
        <f t="shared" si="30"/>
        <v>0</v>
      </c>
      <c r="O229" s="201"/>
      <c r="P229" s="201"/>
      <c r="Q229" s="201"/>
      <c r="R229" s="142"/>
      <c r="T229" s="143" t="s">
        <v>5</v>
      </c>
      <c r="U229" s="40" t="s">
        <v>37</v>
      </c>
      <c r="V229" s="144">
        <v>0</v>
      </c>
      <c r="W229" s="144">
        <f t="shared" si="31"/>
        <v>0</v>
      </c>
      <c r="X229" s="144">
        <v>0</v>
      </c>
      <c r="Y229" s="144">
        <f t="shared" si="32"/>
        <v>0</v>
      </c>
      <c r="Z229" s="144">
        <v>0</v>
      </c>
      <c r="AA229" s="145">
        <f t="shared" si="33"/>
        <v>0</v>
      </c>
      <c r="AR229" s="18" t="s">
        <v>459</v>
      </c>
      <c r="AT229" s="18" t="s">
        <v>139</v>
      </c>
      <c r="AU229" s="18" t="s">
        <v>144</v>
      </c>
      <c r="AY229" s="18" t="s">
        <v>137</v>
      </c>
      <c r="BE229" s="146">
        <f t="shared" si="34"/>
        <v>0</v>
      </c>
      <c r="BF229" s="146">
        <f t="shared" si="35"/>
        <v>0</v>
      </c>
      <c r="BG229" s="146">
        <f t="shared" si="36"/>
        <v>0</v>
      </c>
      <c r="BH229" s="146">
        <f t="shared" si="37"/>
        <v>0</v>
      </c>
      <c r="BI229" s="146">
        <f t="shared" si="38"/>
        <v>0</v>
      </c>
      <c r="BJ229" s="18" t="s">
        <v>144</v>
      </c>
      <c r="BK229" s="146">
        <f t="shared" si="39"/>
        <v>0</v>
      </c>
      <c r="BL229" s="18" t="s">
        <v>459</v>
      </c>
      <c r="BM229" s="18" t="s">
        <v>969</v>
      </c>
    </row>
    <row r="230" spans="2:65" s="1" customFormat="1" ht="16.5" customHeight="1">
      <c r="B230" s="137"/>
      <c r="C230" s="138" t="s">
        <v>407</v>
      </c>
      <c r="D230" s="138" t="s">
        <v>139</v>
      </c>
      <c r="E230" s="139" t="s">
        <v>935</v>
      </c>
      <c r="F230" s="200" t="s">
        <v>936</v>
      </c>
      <c r="G230" s="200"/>
      <c r="H230" s="200"/>
      <c r="I230" s="200"/>
      <c r="J230" s="140" t="s">
        <v>919</v>
      </c>
      <c r="K230" s="141">
        <v>0.105</v>
      </c>
      <c r="L230" s="201">
        <v>0</v>
      </c>
      <c r="M230" s="201"/>
      <c r="N230" s="201">
        <f t="shared" si="30"/>
        <v>0</v>
      </c>
      <c r="O230" s="201"/>
      <c r="P230" s="201"/>
      <c r="Q230" s="201"/>
      <c r="R230" s="142"/>
      <c r="T230" s="143" t="s">
        <v>5</v>
      </c>
      <c r="U230" s="40" t="s">
        <v>37</v>
      </c>
      <c r="V230" s="144">
        <v>0</v>
      </c>
      <c r="W230" s="144">
        <f t="shared" si="31"/>
        <v>0</v>
      </c>
      <c r="X230" s="144">
        <v>0</v>
      </c>
      <c r="Y230" s="144">
        <f t="shared" si="32"/>
        <v>0</v>
      </c>
      <c r="Z230" s="144">
        <v>0</v>
      </c>
      <c r="AA230" s="145">
        <f t="shared" si="33"/>
        <v>0</v>
      </c>
      <c r="AR230" s="18" t="s">
        <v>459</v>
      </c>
      <c r="AT230" s="18" t="s">
        <v>139</v>
      </c>
      <c r="AU230" s="18" t="s">
        <v>144</v>
      </c>
      <c r="AY230" s="18" t="s">
        <v>137</v>
      </c>
      <c r="BE230" s="146">
        <f t="shared" si="34"/>
        <v>0</v>
      </c>
      <c r="BF230" s="146">
        <f t="shared" si="35"/>
        <v>0</v>
      </c>
      <c r="BG230" s="146">
        <f t="shared" si="36"/>
        <v>0</v>
      </c>
      <c r="BH230" s="146">
        <f t="shared" si="37"/>
        <v>0</v>
      </c>
      <c r="BI230" s="146">
        <f t="shared" si="38"/>
        <v>0</v>
      </c>
      <c r="BJ230" s="18" t="s">
        <v>144</v>
      </c>
      <c r="BK230" s="146">
        <f t="shared" si="39"/>
        <v>0</v>
      </c>
      <c r="BL230" s="18" t="s">
        <v>459</v>
      </c>
      <c r="BM230" s="18" t="s">
        <v>970</v>
      </c>
    </row>
    <row r="231" spans="2:65" s="1" customFormat="1" ht="16.5" customHeight="1">
      <c r="B231" s="137"/>
      <c r="C231" s="138" t="s">
        <v>411</v>
      </c>
      <c r="D231" s="138" t="s">
        <v>139</v>
      </c>
      <c r="E231" s="139" t="s">
        <v>921</v>
      </c>
      <c r="F231" s="200" t="s">
        <v>922</v>
      </c>
      <c r="G231" s="200"/>
      <c r="H231" s="200"/>
      <c r="I231" s="200"/>
      <c r="J231" s="140" t="s">
        <v>919</v>
      </c>
      <c r="K231" s="141">
        <v>4.8</v>
      </c>
      <c r="L231" s="201">
        <v>0</v>
      </c>
      <c r="M231" s="201"/>
      <c r="N231" s="201">
        <f t="shared" si="30"/>
        <v>0</v>
      </c>
      <c r="O231" s="201"/>
      <c r="P231" s="201"/>
      <c r="Q231" s="201"/>
      <c r="R231" s="142"/>
      <c r="T231" s="143" t="s">
        <v>5</v>
      </c>
      <c r="U231" s="40" t="s">
        <v>37</v>
      </c>
      <c r="V231" s="144">
        <v>0</v>
      </c>
      <c r="W231" s="144">
        <f t="shared" si="31"/>
        <v>0</v>
      </c>
      <c r="X231" s="144">
        <v>0</v>
      </c>
      <c r="Y231" s="144">
        <f t="shared" si="32"/>
        <v>0</v>
      </c>
      <c r="Z231" s="144">
        <v>0</v>
      </c>
      <c r="AA231" s="145">
        <f t="shared" si="33"/>
        <v>0</v>
      </c>
      <c r="AR231" s="18" t="s">
        <v>459</v>
      </c>
      <c r="AT231" s="18" t="s">
        <v>139</v>
      </c>
      <c r="AU231" s="18" t="s">
        <v>144</v>
      </c>
      <c r="AY231" s="18" t="s">
        <v>137</v>
      </c>
      <c r="BE231" s="146">
        <f t="shared" si="34"/>
        <v>0</v>
      </c>
      <c r="BF231" s="146">
        <f t="shared" si="35"/>
        <v>0</v>
      </c>
      <c r="BG231" s="146">
        <f t="shared" si="36"/>
        <v>0</v>
      </c>
      <c r="BH231" s="146">
        <f t="shared" si="37"/>
        <v>0</v>
      </c>
      <c r="BI231" s="146">
        <f t="shared" si="38"/>
        <v>0</v>
      </c>
      <c r="BJ231" s="18" t="s">
        <v>144</v>
      </c>
      <c r="BK231" s="146">
        <f t="shared" si="39"/>
        <v>0</v>
      </c>
      <c r="BL231" s="18" t="s">
        <v>459</v>
      </c>
      <c r="BM231" s="18" t="s">
        <v>971</v>
      </c>
    </row>
    <row r="232" spans="2:63" s="9" customFormat="1" ht="36.75" customHeight="1">
      <c r="B232" s="126"/>
      <c r="C232" s="127"/>
      <c r="D232" s="128" t="s">
        <v>614</v>
      </c>
      <c r="E232" s="128"/>
      <c r="F232" s="128"/>
      <c r="G232" s="128"/>
      <c r="H232" s="128"/>
      <c r="I232" s="128"/>
      <c r="J232" s="128"/>
      <c r="K232" s="128"/>
      <c r="L232" s="128"/>
      <c r="M232" s="128"/>
      <c r="N232" s="230">
        <f>BK232</f>
        <v>0</v>
      </c>
      <c r="O232" s="231"/>
      <c r="P232" s="231"/>
      <c r="Q232" s="231"/>
      <c r="R232" s="129"/>
      <c r="T232" s="130"/>
      <c r="U232" s="127"/>
      <c r="V232" s="127"/>
      <c r="W232" s="131">
        <f>W233</f>
        <v>0</v>
      </c>
      <c r="X232" s="127"/>
      <c r="Y232" s="131">
        <f>Y233</f>
        <v>0</v>
      </c>
      <c r="Z232" s="127"/>
      <c r="AA232" s="132">
        <f>AA233</f>
        <v>0</v>
      </c>
      <c r="AR232" s="133" t="s">
        <v>143</v>
      </c>
      <c r="AT232" s="134" t="s">
        <v>69</v>
      </c>
      <c r="AU232" s="134" t="s">
        <v>70</v>
      </c>
      <c r="AY232" s="133" t="s">
        <v>137</v>
      </c>
      <c r="BK232" s="135">
        <f>BK233</f>
        <v>0</v>
      </c>
    </row>
    <row r="233" spans="2:65" s="1" customFormat="1" ht="51" customHeight="1">
      <c r="B233" s="137"/>
      <c r="C233" s="138" t="s">
        <v>372</v>
      </c>
      <c r="D233" s="138" t="s">
        <v>139</v>
      </c>
      <c r="E233" s="139" t="s">
        <v>972</v>
      </c>
      <c r="F233" s="200" t="s">
        <v>973</v>
      </c>
      <c r="G233" s="200"/>
      <c r="H233" s="200"/>
      <c r="I233" s="200"/>
      <c r="J233" s="140" t="s">
        <v>974</v>
      </c>
      <c r="K233" s="141">
        <v>25</v>
      </c>
      <c r="L233" s="201">
        <v>0</v>
      </c>
      <c r="M233" s="201"/>
      <c r="N233" s="201">
        <f>ROUND(L233*K233,2)</f>
        <v>0</v>
      </c>
      <c r="O233" s="201"/>
      <c r="P233" s="201"/>
      <c r="Q233" s="201"/>
      <c r="R233" s="142"/>
      <c r="T233" s="143" t="s">
        <v>5</v>
      </c>
      <c r="U233" s="151" t="s">
        <v>37</v>
      </c>
      <c r="V233" s="152">
        <v>0</v>
      </c>
      <c r="W233" s="152">
        <f>V233*K233</f>
        <v>0</v>
      </c>
      <c r="X233" s="152">
        <v>0</v>
      </c>
      <c r="Y233" s="152">
        <f>X233*K233</f>
        <v>0</v>
      </c>
      <c r="Z233" s="152">
        <v>0</v>
      </c>
      <c r="AA233" s="153">
        <f>Z233*K233</f>
        <v>0</v>
      </c>
      <c r="AR233" s="18" t="s">
        <v>975</v>
      </c>
      <c r="AT233" s="18" t="s">
        <v>139</v>
      </c>
      <c r="AU233" s="18" t="s">
        <v>77</v>
      </c>
      <c r="AY233" s="18" t="s">
        <v>137</v>
      </c>
      <c r="BE233" s="146">
        <f>IF(U233="základná",N233,0)</f>
        <v>0</v>
      </c>
      <c r="BF233" s="146">
        <f>IF(U233="znížená",N233,0)</f>
        <v>0</v>
      </c>
      <c r="BG233" s="146">
        <f>IF(U233="zákl. prenesená",N233,0)</f>
        <v>0</v>
      </c>
      <c r="BH233" s="146">
        <f>IF(U233="zníž. prenesená",N233,0)</f>
        <v>0</v>
      </c>
      <c r="BI233" s="146">
        <f>IF(U233="nulová",N233,0)</f>
        <v>0</v>
      </c>
      <c r="BJ233" s="18" t="s">
        <v>144</v>
      </c>
      <c r="BK233" s="146">
        <f>ROUND(L233*K233,2)</f>
        <v>0</v>
      </c>
      <c r="BL233" s="18" t="s">
        <v>975</v>
      </c>
      <c r="BM233" s="18" t="s">
        <v>976</v>
      </c>
    </row>
    <row r="234" spans="2:18" s="1" customFormat="1" ht="6.75" customHeight="1">
      <c r="B234" s="55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7"/>
    </row>
  </sheetData>
  <sheetProtection/>
  <mergeCells count="40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1:I221"/>
    <mergeCell ref="L221:M221"/>
    <mergeCell ref="N221:Q221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5:I225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H1:K1"/>
    <mergeCell ref="S2:AC2"/>
    <mergeCell ref="F231:I231"/>
    <mergeCell ref="L231:M231"/>
    <mergeCell ref="N231:Q231"/>
    <mergeCell ref="L228:M228"/>
    <mergeCell ref="N228:Q228"/>
    <mergeCell ref="F233:I233"/>
    <mergeCell ref="L233:M233"/>
    <mergeCell ref="N233:Q233"/>
    <mergeCell ref="N114:Q114"/>
    <mergeCell ref="N115:Q115"/>
    <mergeCell ref="N116:Q116"/>
    <mergeCell ref="N214:Q214"/>
    <mergeCell ref="N219:Q219"/>
    <mergeCell ref="N232:Q232"/>
    <mergeCell ref="F228:I228"/>
    <mergeCell ref="F229:I229"/>
    <mergeCell ref="L229:M229"/>
    <mergeCell ref="N229:Q229"/>
    <mergeCell ref="F230:I230"/>
    <mergeCell ref="L230:M230"/>
    <mergeCell ref="N230:Q230"/>
  </mergeCells>
  <hyperlinks>
    <hyperlink ref="F1:G1" location="C2" display="1) Krycí list rozpočtu"/>
    <hyperlink ref="H1:K1" location="C86" display="2) Rekapitulácia rozpočtu"/>
    <hyperlink ref="L1" location="C113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7"/>
  <sheetViews>
    <sheetView showGridLines="0" zoomScalePageLayoutView="0" workbookViewId="0" topLeftCell="A1">
      <pane ySplit="1" topLeftCell="A111" activePane="bottomLeft" state="frozen"/>
      <selection pane="topLeft" activeCell="A1" sqref="A1"/>
      <selection pane="bottomLeft" activeCell="L120" sqref="L120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89</v>
      </c>
      <c r="G1" s="13"/>
      <c r="H1" s="212" t="s">
        <v>90</v>
      </c>
      <c r="I1" s="212"/>
      <c r="J1" s="212"/>
      <c r="K1" s="212"/>
      <c r="L1" s="13" t="s">
        <v>91</v>
      </c>
      <c r="M1" s="11"/>
      <c r="N1" s="11"/>
      <c r="O1" s="12" t="s">
        <v>92</v>
      </c>
      <c r="P1" s="11"/>
      <c r="Q1" s="11"/>
      <c r="R1" s="11"/>
      <c r="S1" s="13" t="s">
        <v>93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61" t="s">
        <v>8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18" t="s">
        <v>84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2:46" ht="36.75" customHeight="1">
      <c r="B4" s="22"/>
      <c r="C4" s="186" t="s">
        <v>94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3"/>
      <c r="T4" s="17" t="s">
        <v>12</v>
      </c>
      <c r="AT4" s="18" t="s">
        <v>6</v>
      </c>
    </row>
    <row r="5" spans="2:18" ht="6.7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4.75" customHeight="1">
      <c r="B6" s="22"/>
      <c r="C6" s="24"/>
      <c r="D6" s="28" t="s">
        <v>16</v>
      </c>
      <c r="E6" s="24"/>
      <c r="F6" s="218" t="str">
        <f>'Rekapitulácia stavby'!K6</f>
        <v>Rekonštrukcia objektu -  komunitno spolkové centrum v obci Lacková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4"/>
      <c r="R6" s="23"/>
    </row>
    <row r="7" spans="2:18" s="1" customFormat="1" ht="32.25" customHeight="1">
      <c r="B7" s="31"/>
      <c r="C7" s="32"/>
      <c r="D7" s="27" t="s">
        <v>95</v>
      </c>
      <c r="E7" s="32"/>
      <c r="F7" s="196" t="s">
        <v>977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32"/>
      <c r="R7" s="33"/>
    </row>
    <row r="8" spans="2:18" s="1" customFormat="1" ht="14.2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25" customHeight="1">
      <c r="B9" s="31"/>
      <c r="C9" s="32"/>
      <c r="D9" s="154" t="s">
        <v>20</v>
      </c>
      <c r="E9" s="32"/>
      <c r="F9" s="26" t="str">
        <f>'Rekapitulácia stavby'!K8</f>
        <v>Lacková č. 78, č.p., KN C 123/6 k.ú. Lacková</v>
      </c>
      <c r="G9" s="32"/>
      <c r="H9" s="32"/>
      <c r="I9" s="32"/>
      <c r="J9" s="32"/>
      <c r="K9" s="32"/>
      <c r="L9" s="32"/>
      <c r="M9" s="154" t="s">
        <v>21</v>
      </c>
      <c r="N9" s="32"/>
      <c r="O9" s="220" t="str">
        <f>'Rekapitulácia stavby'!AN8</f>
        <v>vyplní uchádzač</v>
      </c>
      <c r="P9" s="220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154" t="s">
        <v>22</v>
      </c>
      <c r="E11" s="32"/>
      <c r="F11" s="32"/>
      <c r="G11" s="32"/>
      <c r="H11" s="32"/>
      <c r="I11" s="32"/>
      <c r="J11" s="32"/>
      <c r="K11" s="32"/>
      <c r="L11" s="32"/>
      <c r="M11" s="154" t="s">
        <v>23</v>
      </c>
      <c r="N11" s="32"/>
      <c r="O11" s="195" t="str">
        <f>IF('Rekapitulácia stavby'!AN10="","",'Rekapitulácia stavby'!AN10)</f>
        <v>00329983</v>
      </c>
      <c r="P11" s="195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IF('Rekapitulácia stavby'!E11="","",'Rekapitulácia stavby'!E11)</f>
        <v>Obec Lacková, Lacková 51, 065 01 Hniezdne, okr. Stará Ľubovňa </v>
      </c>
      <c r="F12" s="32"/>
      <c r="G12" s="32"/>
      <c r="H12" s="32"/>
      <c r="I12" s="32"/>
      <c r="J12" s="32"/>
      <c r="K12" s="32"/>
      <c r="L12" s="32"/>
      <c r="M12" s="154" t="s">
        <v>25</v>
      </c>
      <c r="N12" s="32"/>
      <c r="O12" s="195" t="str">
        <f>IF('Rekapitulácia stavby'!AN11="","",'Rekapitulácia stavby'!AN11)</f>
        <v>neplatca</v>
      </c>
      <c r="P12" s="195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95" t="str">
        <f>IF('Rekapitulácia stavby'!AN13="","",'Rekapitulácia stavby'!AN13)</f>
        <v>vyplní uchádzač</v>
      </c>
      <c r="P14" s="195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IF('Rekapitulácia stavby'!E14="","",'Rekapitulácia stavby'!E14)</f>
        <v>vyplní uchádzač</v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195" t="str">
        <f>IF('Rekapitulácia stavby'!AN14="","",'Rekapitulácia stavby'!AN14)</f>
        <v>vyplní uchádzač</v>
      </c>
      <c r="P15" s="195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95">
        <f>IF('Rekapitulácia stavby'!AN16="","",'Rekapitulácia stavby'!AN16)</f>
      </c>
      <c r="P17" s="195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195">
        <f>IF('Rekapitulácia stavby'!AN17="","",'Rekapitulácia stavby'!AN17)</f>
      </c>
      <c r="P18" s="195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95">
        <f>IF('Rekapitulácia stavby'!AN19="","",'Rekapitulácia stavby'!AN19)</f>
      </c>
      <c r="P20" s="195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195">
        <f>IF('Rekapitulácia stavby'!AN20="","",'Rekapitulácia stavby'!AN20)</f>
      </c>
      <c r="P21" s="195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7" t="s">
        <v>5</v>
      </c>
      <c r="F24" s="197"/>
      <c r="G24" s="197"/>
      <c r="H24" s="197"/>
      <c r="I24" s="197"/>
      <c r="J24" s="197"/>
      <c r="K24" s="197"/>
      <c r="L24" s="197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02" t="s">
        <v>97</v>
      </c>
      <c r="E27" s="32"/>
      <c r="F27" s="32"/>
      <c r="G27" s="32"/>
      <c r="H27" s="32"/>
      <c r="I27" s="32"/>
      <c r="J27" s="32"/>
      <c r="K27" s="32"/>
      <c r="L27" s="32"/>
      <c r="M27" s="170">
        <f>N88</f>
        <v>0</v>
      </c>
      <c r="N27" s="170"/>
      <c r="O27" s="170"/>
      <c r="P27" s="170"/>
      <c r="Q27" s="32"/>
      <c r="R27" s="33"/>
    </row>
    <row r="28" spans="2:18" s="1" customFormat="1" ht="14.25" customHeight="1">
      <c r="B28" s="31"/>
      <c r="C28" s="32"/>
      <c r="D28" s="30" t="s">
        <v>98</v>
      </c>
      <c r="E28" s="32"/>
      <c r="F28" s="32"/>
      <c r="G28" s="32"/>
      <c r="H28" s="32"/>
      <c r="I28" s="32"/>
      <c r="J28" s="32"/>
      <c r="K28" s="32"/>
      <c r="L28" s="32"/>
      <c r="M28" s="170">
        <f>N98</f>
        <v>0</v>
      </c>
      <c r="N28" s="170"/>
      <c r="O28" s="170"/>
      <c r="P28" s="170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29">
        <f>ROUND(M27+M28,2)</f>
        <v>0</v>
      </c>
      <c r="N30" s="217"/>
      <c r="O30" s="217"/>
      <c r="P30" s="217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34</v>
      </c>
      <c r="E32" s="38" t="s">
        <v>35</v>
      </c>
      <c r="F32" s="39">
        <v>0.2</v>
      </c>
      <c r="G32" s="104" t="s">
        <v>36</v>
      </c>
      <c r="H32" s="226">
        <f>ROUND((SUM(BE98:BE99)+SUM(BE117:BE216)),2)</f>
        <v>0</v>
      </c>
      <c r="I32" s="217"/>
      <c r="J32" s="217"/>
      <c r="K32" s="32"/>
      <c r="L32" s="32"/>
      <c r="M32" s="226">
        <f>ROUND(ROUND((SUM(BE98:BE99)+SUM(BE117:BE216)),2)*F32,2)</f>
        <v>0</v>
      </c>
      <c r="N32" s="217"/>
      <c r="O32" s="217"/>
      <c r="P32" s="217"/>
      <c r="Q32" s="32"/>
      <c r="R32" s="33"/>
    </row>
    <row r="33" spans="2:18" s="1" customFormat="1" ht="14.25" customHeight="1">
      <c r="B33" s="31"/>
      <c r="C33" s="32"/>
      <c r="D33" s="32"/>
      <c r="E33" s="38" t="s">
        <v>37</v>
      </c>
      <c r="F33" s="39">
        <v>0.2</v>
      </c>
      <c r="G33" s="104" t="s">
        <v>36</v>
      </c>
      <c r="H33" s="226">
        <f>ROUND((SUM(BF98:BF99)+SUM(BF117:BF216)),2)</f>
        <v>0</v>
      </c>
      <c r="I33" s="217"/>
      <c r="J33" s="217"/>
      <c r="K33" s="32"/>
      <c r="L33" s="32"/>
      <c r="M33" s="226">
        <f>ROUND(ROUND((SUM(BF98:BF99)+SUM(BF117:BF216)),2)*F33,2)</f>
        <v>0</v>
      </c>
      <c r="N33" s="217"/>
      <c r="O33" s="217"/>
      <c r="P33" s="217"/>
      <c r="Q33" s="32"/>
      <c r="R33" s="33"/>
    </row>
    <row r="34" spans="2:18" s="1" customFormat="1" ht="14.25" customHeight="1" hidden="1">
      <c r="B34" s="31"/>
      <c r="C34" s="32"/>
      <c r="D34" s="32"/>
      <c r="E34" s="38" t="s">
        <v>38</v>
      </c>
      <c r="F34" s="39">
        <v>0.2</v>
      </c>
      <c r="G34" s="104" t="s">
        <v>36</v>
      </c>
      <c r="H34" s="226">
        <f>ROUND((SUM(BG98:BG99)+SUM(BG117:BG216)),2)</f>
        <v>0</v>
      </c>
      <c r="I34" s="217"/>
      <c r="J34" s="217"/>
      <c r="K34" s="32"/>
      <c r="L34" s="32"/>
      <c r="M34" s="226">
        <v>0</v>
      </c>
      <c r="N34" s="217"/>
      <c r="O34" s="217"/>
      <c r="P34" s="217"/>
      <c r="Q34" s="32"/>
      <c r="R34" s="33"/>
    </row>
    <row r="35" spans="2:18" s="1" customFormat="1" ht="14.25" customHeight="1" hidden="1">
      <c r="B35" s="31"/>
      <c r="C35" s="32"/>
      <c r="D35" s="32"/>
      <c r="E35" s="38" t="s">
        <v>39</v>
      </c>
      <c r="F35" s="39">
        <v>0.2</v>
      </c>
      <c r="G35" s="104" t="s">
        <v>36</v>
      </c>
      <c r="H35" s="226">
        <f>ROUND((SUM(BH98:BH99)+SUM(BH117:BH216)),2)</f>
        <v>0</v>
      </c>
      <c r="I35" s="217"/>
      <c r="J35" s="217"/>
      <c r="K35" s="32"/>
      <c r="L35" s="32"/>
      <c r="M35" s="226">
        <v>0</v>
      </c>
      <c r="N35" s="217"/>
      <c r="O35" s="217"/>
      <c r="P35" s="217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26">
        <f>ROUND((SUM(BI98:BI99)+SUM(BI117:BI216)),2)</f>
        <v>0</v>
      </c>
      <c r="I36" s="217"/>
      <c r="J36" s="217"/>
      <c r="K36" s="32"/>
      <c r="L36" s="32"/>
      <c r="M36" s="226">
        <v>0</v>
      </c>
      <c r="N36" s="217"/>
      <c r="O36" s="217"/>
      <c r="P36" s="217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27">
        <f>SUM(M30:M36)</f>
        <v>0</v>
      </c>
      <c r="M38" s="227"/>
      <c r="N38" s="227"/>
      <c r="O38" s="227"/>
      <c r="P38" s="228"/>
      <c r="Q38" s="100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86" t="s">
        <v>99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18" t="str">
        <f>F6</f>
        <v>Rekonštrukcia objektu -  komunitno spolkové centrum v obci Lacková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2"/>
      <c r="R78" s="33"/>
    </row>
    <row r="79" spans="2:18" s="1" customFormat="1" ht="36.75" customHeight="1">
      <c r="B79" s="31"/>
      <c r="C79" s="65" t="s">
        <v>95</v>
      </c>
      <c r="D79" s="32"/>
      <c r="E79" s="32"/>
      <c r="F79" s="188" t="str">
        <f>F7</f>
        <v>ZTI - Zdravotechnika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>Lacková č. 78, č.p., KN C 123/6 k.ú. Lacková</v>
      </c>
      <c r="G81" s="32"/>
      <c r="H81" s="32"/>
      <c r="I81" s="32"/>
      <c r="J81" s="32"/>
      <c r="K81" s="28" t="s">
        <v>21</v>
      </c>
      <c r="L81" s="32"/>
      <c r="M81" s="220" t="str">
        <f>IF(O9="","",O9)</f>
        <v>vyplní uchádzač</v>
      </c>
      <c r="N81" s="220"/>
      <c r="O81" s="220"/>
      <c r="P81" s="220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22</v>
      </c>
      <c r="D83" s="32"/>
      <c r="E83" s="32"/>
      <c r="F83" s="26" t="str">
        <f>E12</f>
        <v>Obec Lacková, Lacková 51, 065 01 Hniezdne, okr. Stará Ľubovňa </v>
      </c>
      <c r="G83" s="32"/>
      <c r="H83" s="32"/>
      <c r="I83" s="32"/>
      <c r="J83" s="32"/>
      <c r="K83" s="28" t="s">
        <v>27</v>
      </c>
      <c r="L83" s="32"/>
      <c r="M83" s="195" t="str">
        <f>E18</f>
        <v> </v>
      </c>
      <c r="N83" s="195"/>
      <c r="O83" s="195"/>
      <c r="P83" s="195"/>
      <c r="Q83" s="195"/>
      <c r="R83" s="33"/>
    </row>
    <row r="84" spans="2:18" s="1" customFormat="1" ht="14.25" customHeight="1">
      <c r="B84" s="31"/>
      <c r="C84" s="28" t="s">
        <v>26</v>
      </c>
      <c r="D84" s="32"/>
      <c r="E84" s="32"/>
      <c r="F84" s="26" t="str">
        <f>IF(E15="","",E15)</f>
        <v>vyplní uchádzač</v>
      </c>
      <c r="G84" s="32"/>
      <c r="H84" s="32"/>
      <c r="I84" s="32"/>
      <c r="J84" s="32"/>
      <c r="K84" s="28" t="s">
        <v>29</v>
      </c>
      <c r="L84" s="32"/>
      <c r="M84" s="195" t="str">
        <f>E21</f>
        <v> </v>
      </c>
      <c r="N84" s="195"/>
      <c r="O84" s="195"/>
      <c r="P84" s="195"/>
      <c r="Q84" s="195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24" t="s">
        <v>100</v>
      </c>
      <c r="D86" s="225"/>
      <c r="E86" s="225"/>
      <c r="F86" s="225"/>
      <c r="G86" s="225"/>
      <c r="H86" s="100"/>
      <c r="I86" s="100"/>
      <c r="J86" s="100"/>
      <c r="K86" s="100"/>
      <c r="L86" s="100"/>
      <c r="M86" s="100"/>
      <c r="N86" s="224" t="s">
        <v>101</v>
      </c>
      <c r="O86" s="225"/>
      <c r="P86" s="225"/>
      <c r="Q86" s="225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5">
        <f>N117</f>
        <v>0</v>
      </c>
      <c r="O88" s="215"/>
      <c r="P88" s="215"/>
      <c r="Q88" s="215"/>
      <c r="R88" s="33"/>
      <c r="AU88" s="18" t="s">
        <v>103</v>
      </c>
    </row>
    <row r="89" spans="2:18" s="6" customFormat="1" ht="24.75" customHeight="1">
      <c r="B89" s="109"/>
      <c r="C89" s="110"/>
      <c r="D89" s="111" t="s">
        <v>104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5">
        <f>N118</f>
        <v>0</v>
      </c>
      <c r="O89" s="223"/>
      <c r="P89" s="223"/>
      <c r="Q89" s="223"/>
      <c r="R89" s="112"/>
    </row>
    <row r="90" spans="2:18" s="7" customFormat="1" ht="19.5" customHeight="1">
      <c r="B90" s="113"/>
      <c r="C90" s="114"/>
      <c r="D90" s="115" t="s">
        <v>107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21">
        <f>N119</f>
        <v>0</v>
      </c>
      <c r="O90" s="222"/>
      <c r="P90" s="222"/>
      <c r="Q90" s="222"/>
      <c r="R90" s="116"/>
    </row>
    <row r="91" spans="2:18" s="7" customFormat="1" ht="19.5" customHeight="1">
      <c r="B91" s="113"/>
      <c r="C91" s="114"/>
      <c r="D91" s="115" t="s">
        <v>108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21">
        <f>N121</f>
        <v>0</v>
      </c>
      <c r="O91" s="222"/>
      <c r="P91" s="222"/>
      <c r="Q91" s="222"/>
      <c r="R91" s="116"/>
    </row>
    <row r="92" spans="2:18" s="6" customFormat="1" ht="24.75" customHeight="1">
      <c r="B92" s="109"/>
      <c r="C92" s="110"/>
      <c r="D92" s="111" t="s">
        <v>109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05">
        <f>N123</f>
        <v>0</v>
      </c>
      <c r="O92" s="223"/>
      <c r="P92" s="223"/>
      <c r="Q92" s="223"/>
      <c r="R92" s="112"/>
    </row>
    <row r="93" spans="2:18" s="7" customFormat="1" ht="19.5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21">
        <f>N124</f>
        <v>0</v>
      </c>
      <c r="O93" s="222"/>
      <c r="P93" s="222"/>
      <c r="Q93" s="222"/>
      <c r="R93" s="116"/>
    </row>
    <row r="94" spans="2:18" s="7" customFormat="1" ht="19.5" customHeight="1">
      <c r="B94" s="113"/>
      <c r="C94" s="114"/>
      <c r="D94" s="115" t="s">
        <v>978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21">
        <f>N129</f>
        <v>0</v>
      </c>
      <c r="O94" s="222"/>
      <c r="P94" s="222"/>
      <c r="Q94" s="222"/>
      <c r="R94" s="116"/>
    </row>
    <row r="95" spans="2:18" s="7" customFormat="1" ht="19.5" customHeight="1">
      <c r="B95" s="113"/>
      <c r="C95" s="114"/>
      <c r="D95" s="115" t="s">
        <v>113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21">
        <f>N157</f>
        <v>0</v>
      </c>
      <c r="O95" s="222"/>
      <c r="P95" s="222"/>
      <c r="Q95" s="222"/>
      <c r="R95" s="116"/>
    </row>
    <row r="96" spans="2:18" s="7" customFormat="1" ht="19.5" customHeight="1">
      <c r="B96" s="113"/>
      <c r="C96" s="114"/>
      <c r="D96" s="115" t="s">
        <v>979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21">
        <f>N191</f>
        <v>0</v>
      </c>
      <c r="O96" s="222"/>
      <c r="P96" s="222"/>
      <c r="Q96" s="222"/>
      <c r="R96" s="116"/>
    </row>
    <row r="97" spans="2:18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8" t="s">
        <v>122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15">
        <v>0</v>
      </c>
      <c r="O98" s="216"/>
      <c r="P98" s="216"/>
      <c r="Q98" s="216"/>
      <c r="R98" s="33"/>
      <c r="T98" s="117"/>
      <c r="U98" s="118" t="s">
        <v>34</v>
      </c>
    </row>
    <row r="99" spans="2:18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18" s="1" customFormat="1" ht="29.25" customHeight="1">
      <c r="B100" s="31"/>
      <c r="C100" s="99" t="s">
        <v>88</v>
      </c>
      <c r="D100" s="100"/>
      <c r="E100" s="100"/>
      <c r="F100" s="100"/>
      <c r="G100" s="100"/>
      <c r="H100" s="100"/>
      <c r="I100" s="100"/>
      <c r="J100" s="100"/>
      <c r="K100" s="100"/>
      <c r="L100" s="176">
        <f>ROUND(SUM(N88+N98),2)</f>
        <v>0</v>
      </c>
      <c r="M100" s="176"/>
      <c r="N100" s="176"/>
      <c r="O100" s="176"/>
      <c r="P100" s="176"/>
      <c r="Q100" s="176"/>
      <c r="R100" s="33"/>
    </row>
    <row r="101" spans="2:18" s="1" customFormat="1" ht="6.7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18" s="1" customFormat="1" ht="6.7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18" s="1" customFormat="1" ht="36.75" customHeight="1">
      <c r="B106" s="31"/>
      <c r="C106" s="186" t="s">
        <v>123</v>
      </c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33"/>
    </row>
    <row r="107" spans="2:18" s="1" customFormat="1" ht="6.7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30" customHeight="1">
      <c r="B108" s="31"/>
      <c r="C108" s="28" t="s">
        <v>16</v>
      </c>
      <c r="D108" s="32"/>
      <c r="E108" s="32"/>
      <c r="F108" s="218" t="str">
        <f>F6</f>
        <v>Rekonštrukcia objektu -  komunitno spolkové centrum v obci Lacková</v>
      </c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32"/>
      <c r="R108" s="33"/>
    </row>
    <row r="109" spans="2:18" s="1" customFormat="1" ht="36.75" customHeight="1">
      <c r="B109" s="31"/>
      <c r="C109" s="65" t="s">
        <v>95</v>
      </c>
      <c r="D109" s="32"/>
      <c r="E109" s="32"/>
      <c r="F109" s="188" t="str">
        <f>F7</f>
        <v>ZTI - Zdravotechnika</v>
      </c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32"/>
      <c r="R109" s="33"/>
    </row>
    <row r="110" spans="2:18" s="1" customFormat="1" ht="6.7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8" customHeight="1">
      <c r="B111" s="31"/>
      <c r="C111" s="28" t="s">
        <v>20</v>
      </c>
      <c r="D111" s="32"/>
      <c r="E111" s="32"/>
      <c r="F111" s="26" t="str">
        <f>F9</f>
        <v>Lacková č. 78, č.p., KN C 123/6 k.ú. Lacková</v>
      </c>
      <c r="G111" s="32"/>
      <c r="H111" s="32"/>
      <c r="I111" s="32"/>
      <c r="J111" s="32"/>
      <c r="K111" s="28" t="s">
        <v>21</v>
      </c>
      <c r="L111" s="32"/>
      <c r="M111" s="220" t="str">
        <f>IF(O9="","",O9)</f>
        <v>vyplní uchádzač</v>
      </c>
      <c r="N111" s="220"/>
      <c r="O111" s="220"/>
      <c r="P111" s="220"/>
      <c r="Q111" s="32"/>
      <c r="R111" s="33"/>
    </row>
    <row r="112" spans="2:18" s="1" customFormat="1" ht="6.7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5">
      <c r="B113" s="31"/>
      <c r="C113" s="28" t="s">
        <v>22</v>
      </c>
      <c r="D113" s="32"/>
      <c r="E113" s="32"/>
      <c r="F113" s="26" t="str">
        <f>E12</f>
        <v>Obec Lacková, Lacková 51, 065 01 Hniezdne, okr. Stará Ľubovňa </v>
      </c>
      <c r="G113" s="32"/>
      <c r="H113" s="32"/>
      <c r="I113" s="32"/>
      <c r="J113" s="32"/>
      <c r="K113" s="28" t="s">
        <v>27</v>
      </c>
      <c r="L113" s="32"/>
      <c r="M113" s="195" t="str">
        <f>E18</f>
        <v> </v>
      </c>
      <c r="N113" s="195"/>
      <c r="O113" s="195"/>
      <c r="P113" s="195"/>
      <c r="Q113" s="195"/>
      <c r="R113" s="33"/>
    </row>
    <row r="114" spans="2:18" s="1" customFormat="1" ht="14.25" customHeight="1">
      <c r="B114" s="31"/>
      <c r="C114" s="28" t="s">
        <v>26</v>
      </c>
      <c r="D114" s="32"/>
      <c r="E114" s="32"/>
      <c r="F114" s="26" t="str">
        <f>IF(E15="","",E15)</f>
        <v>vyplní uchádzač</v>
      </c>
      <c r="G114" s="32"/>
      <c r="H114" s="32"/>
      <c r="I114" s="32"/>
      <c r="J114" s="32"/>
      <c r="K114" s="28" t="s">
        <v>29</v>
      </c>
      <c r="L114" s="32"/>
      <c r="M114" s="195" t="str">
        <f>E21</f>
        <v> </v>
      </c>
      <c r="N114" s="195"/>
      <c r="O114" s="195"/>
      <c r="P114" s="195"/>
      <c r="Q114" s="195"/>
      <c r="R114" s="33"/>
    </row>
    <row r="115" spans="2:18" s="1" customFormat="1" ht="9.7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27" s="8" customFormat="1" ht="29.25" customHeight="1">
      <c r="B116" s="119"/>
      <c r="C116" s="120" t="s">
        <v>124</v>
      </c>
      <c r="D116" s="121" t="s">
        <v>125</v>
      </c>
      <c r="E116" s="121" t="s">
        <v>52</v>
      </c>
      <c r="F116" s="213" t="s">
        <v>126</v>
      </c>
      <c r="G116" s="213"/>
      <c r="H116" s="213"/>
      <c r="I116" s="213"/>
      <c r="J116" s="121" t="s">
        <v>127</v>
      </c>
      <c r="K116" s="121" t="s">
        <v>128</v>
      </c>
      <c r="L116" s="213" t="s">
        <v>129</v>
      </c>
      <c r="M116" s="213"/>
      <c r="N116" s="213" t="s">
        <v>101</v>
      </c>
      <c r="O116" s="213"/>
      <c r="P116" s="213"/>
      <c r="Q116" s="214"/>
      <c r="R116" s="122"/>
      <c r="T116" s="72" t="s">
        <v>130</v>
      </c>
      <c r="U116" s="73" t="s">
        <v>34</v>
      </c>
      <c r="V116" s="73" t="s">
        <v>131</v>
      </c>
      <c r="W116" s="73" t="s">
        <v>132</v>
      </c>
      <c r="X116" s="73" t="s">
        <v>133</v>
      </c>
      <c r="Y116" s="73" t="s">
        <v>134</v>
      </c>
      <c r="Z116" s="73" t="s">
        <v>135</v>
      </c>
      <c r="AA116" s="74" t="s">
        <v>136</v>
      </c>
    </row>
    <row r="117" spans="2:63" s="1" customFormat="1" ht="29.25" customHeight="1">
      <c r="B117" s="31"/>
      <c r="C117" s="76" t="s">
        <v>97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02">
        <f>BK117</f>
        <v>0</v>
      </c>
      <c r="O117" s="203"/>
      <c r="P117" s="203"/>
      <c r="Q117" s="203"/>
      <c r="R117" s="33"/>
      <c r="T117" s="75"/>
      <c r="U117" s="47"/>
      <c r="V117" s="47"/>
      <c r="W117" s="123">
        <f>W118+W123</f>
        <v>89.43915</v>
      </c>
      <c r="X117" s="47"/>
      <c r="Y117" s="123">
        <f>Y118+Y123</f>
        <v>2.65217</v>
      </c>
      <c r="Z117" s="47"/>
      <c r="AA117" s="124">
        <f>AA118+AA123</f>
        <v>1.008</v>
      </c>
      <c r="AT117" s="18" t="s">
        <v>69</v>
      </c>
      <c r="AU117" s="18" t="s">
        <v>103</v>
      </c>
      <c r="BK117" s="125">
        <f>BK118+BK123</f>
        <v>0</v>
      </c>
    </row>
    <row r="118" spans="2:63" s="9" customFormat="1" ht="36.75" customHeight="1">
      <c r="B118" s="126"/>
      <c r="C118" s="127"/>
      <c r="D118" s="128" t="s">
        <v>104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204">
        <f>BK118</f>
        <v>0</v>
      </c>
      <c r="O118" s="205"/>
      <c r="P118" s="205"/>
      <c r="Q118" s="205"/>
      <c r="R118" s="129"/>
      <c r="T118" s="130"/>
      <c r="U118" s="127"/>
      <c r="V118" s="127"/>
      <c r="W118" s="131">
        <f>W119+W121</f>
        <v>15.75199</v>
      </c>
      <c r="X118" s="127"/>
      <c r="Y118" s="131">
        <f>Y119+Y121</f>
        <v>0</v>
      </c>
      <c r="Z118" s="127"/>
      <c r="AA118" s="132">
        <f>AA119+AA121</f>
        <v>1.008</v>
      </c>
      <c r="AR118" s="133" t="s">
        <v>77</v>
      </c>
      <c r="AT118" s="134" t="s">
        <v>69</v>
      </c>
      <c r="AU118" s="134" t="s">
        <v>70</v>
      </c>
      <c r="AY118" s="133" t="s">
        <v>137</v>
      </c>
      <c r="BK118" s="135">
        <f>BK119+BK121</f>
        <v>0</v>
      </c>
    </row>
    <row r="119" spans="2:63" s="9" customFormat="1" ht="19.5" customHeight="1">
      <c r="B119" s="126"/>
      <c r="C119" s="127"/>
      <c r="D119" s="136" t="s">
        <v>107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06">
        <f>BK119</f>
        <v>0</v>
      </c>
      <c r="O119" s="207"/>
      <c r="P119" s="207"/>
      <c r="Q119" s="207"/>
      <c r="R119" s="129"/>
      <c r="T119" s="130"/>
      <c r="U119" s="127"/>
      <c r="V119" s="127"/>
      <c r="W119" s="131">
        <f>W120</f>
        <v>15.71976</v>
      </c>
      <c r="X119" s="127"/>
      <c r="Y119" s="131">
        <f>Y120</f>
        <v>0</v>
      </c>
      <c r="Z119" s="127"/>
      <c r="AA119" s="132">
        <f>AA120</f>
        <v>1.008</v>
      </c>
      <c r="AR119" s="133" t="s">
        <v>77</v>
      </c>
      <c r="AT119" s="134" t="s">
        <v>69</v>
      </c>
      <c r="AU119" s="134" t="s">
        <v>77</v>
      </c>
      <c r="AY119" s="133" t="s">
        <v>137</v>
      </c>
      <c r="BK119" s="135">
        <f>BK120</f>
        <v>0</v>
      </c>
    </row>
    <row r="120" spans="2:65" s="1" customFormat="1" ht="38.25" customHeight="1">
      <c r="B120" s="137"/>
      <c r="C120" s="138" t="s">
        <v>277</v>
      </c>
      <c r="D120" s="138" t="s">
        <v>139</v>
      </c>
      <c r="E120" s="139" t="s">
        <v>980</v>
      </c>
      <c r="F120" s="200" t="s">
        <v>981</v>
      </c>
      <c r="G120" s="200"/>
      <c r="H120" s="200"/>
      <c r="I120" s="200"/>
      <c r="J120" s="140" t="s">
        <v>228</v>
      </c>
      <c r="K120" s="141">
        <v>56</v>
      </c>
      <c r="L120" s="201">
        <v>0</v>
      </c>
      <c r="M120" s="201"/>
      <c r="N120" s="201">
        <f>ROUND(L120*K120,2)</f>
        <v>0</v>
      </c>
      <c r="O120" s="201"/>
      <c r="P120" s="201"/>
      <c r="Q120" s="201"/>
      <c r="R120" s="142"/>
      <c r="T120" s="143" t="s">
        <v>5</v>
      </c>
      <c r="U120" s="40" t="s">
        <v>37</v>
      </c>
      <c r="V120" s="144">
        <v>0.28071</v>
      </c>
      <c r="W120" s="144">
        <f>V120*K120</f>
        <v>15.71976</v>
      </c>
      <c r="X120" s="144">
        <v>0</v>
      </c>
      <c r="Y120" s="144">
        <f>X120*K120</f>
        <v>0</v>
      </c>
      <c r="Z120" s="144">
        <v>0.018</v>
      </c>
      <c r="AA120" s="145">
        <f>Z120*K120</f>
        <v>1.008</v>
      </c>
      <c r="AR120" s="18" t="s">
        <v>143</v>
      </c>
      <c r="AT120" s="18" t="s">
        <v>139</v>
      </c>
      <c r="AU120" s="18" t="s">
        <v>144</v>
      </c>
      <c r="AY120" s="18" t="s">
        <v>137</v>
      </c>
      <c r="BE120" s="146">
        <f>IF(U120="základná",N120,0)</f>
        <v>0</v>
      </c>
      <c r="BF120" s="146">
        <f>IF(U120="znížená",N120,0)</f>
        <v>0</v>
      </c>
      <c r="BG120" s="146">
        <f>IF(U120="zákl. prenesená",N120,0)</f>
        <v>0</v>
      </c>
      <c r="BH120" s="146">
        <f>IF(U120="zníž. prenesená",N120,0)</f>
        <v>0</v>
      </c>
      <c r="BI120" s="146">
        <f>IF(U120="nulová",N120,0)</f>
        <v>0</v>
      </c>
      <c r="BJ120" s="18" t="s">
        <v>144</v>
      </c>
      <c r="BK120" s="146">
        <f>ROUND(L120*K120,2)</f>
        <v>0</v>
      </c>
      <c r="BL120" s="18" t="s">
        <v>143</v>
      </c>
      <c r="BM120" s="18" t="s">
        <v>982</v>
      </c>
    </row>
    <row r="121" spans="2:63" s="9" customFormat="1" ht="29.25" customHeight="1">
      <c r="B121" s="126"/>
      <c r="C121" s="127"/>
      <c r="D121" s="136" t="s">
        <v>108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198">
        <f>BK121</f>
        <v>0</v>
      </c>
      <c r="O121" s="199"/>
      <c r="P121" s="199"/>
      <c r="Q121" s="199"/>
      <c r="R121" s="129"/>
      <c r="T121" s="130"/>
      <c r="U121" s="127"/>
      <c r="V121" s="127"/>
      <c r="W121" s="131">
        <f>W122</f>
        <v>0.03223</v>
      </c>
      <c r="X121" s="127"/>
      <c r="Y121" s="131">
        <f>Y122</f>
        <v>0</v>
      </c>
      <c r="Z121" s="127"/>
      <c r="AA121" s="132">
        <f>AA122</f>
        <v>0</v>
      </c>
      <c r="AR121" s="133" t="s">
        <v>77</v>
      </c>
      <c r="AT121" s="134" t="s">
        <v>69</v>
      </c>
      <c r="AU121" s="134" t="s">
        <v>77</v>
      </c>
      <c r="AY121" s="133" t="s">
        <v>137</v>
      </c>
      <c r="BK121" s="135">
        <f>BK122</f>
        <v>0</v>
      </c>
    </row>
    <row r="122" spans="2:65" s="1" customFormat="1" ht="38.25" customHeight="1">
      <c r="B122" s="137"/>
      <c r="C122" s="138" t="s">
        <v>144</v>
      </c>
      <c r="D122" s="138" t="s">
        <v>139</v>
      </c>
      <c r="E122" s="139" t="s">
        <v>983</v>
      </c>
      <c r="F122" s="200" t="s">
        <v>984</v>
      </c>
      <c r="G122" s="200"/>
      <c r="H122" s="200"/>
      <c r="I122" s="200"/>
      <c r="J122" s="140" t="s">
        <v>271</v>
      </c>
      <c r="K122" s="141">
        <v>0.025</v>
      </c>
      <c r="L122" s="201">
        <v>0</v>
      </c>
      <c r="M122" s="201"/>
      <c r="N122" s="201">
        <f>ROUND(L122*K122,2)</f>
        <v>0</v>
      </c>
      <c r="O122" s="201"/>
      <c r="P122" s="201"/>
      <c r="Q122" s="201"/>
      <c r="R122" s="142"/>
      <c r="T122" s="143" t="s">
        <v>5</v>
      </c>
      <c r="U122" s="40" t="s">
        <v>37</v>
      </c>
      <c r="V122" s="144">
        <v>1.289</v>
      </c>
      <c r="W122" s="144">
        <f>V122*K122</f>
        <v>0.03223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18" t="s">
        <v>143</v>
      </c>
      <c r="AT122" s="18" t="s">
        <v>139</v>
      </c>
      <c r="AU122" s="18" t="s">
        <v>144</v>
      </c>
      <c r="AY122" s="18" t="s">
        <v>137</v>
      </c>
      <c r="BE122" s="146">
        <f>IF(U122="základná",N122,0)</f>
        <v>0</v>
      </c>
      <c r="BF122" s="146">
        <f>IF(U122="znížená",N122,0)</f>
        <v>0</v>
      </c>
      <c r="BG122" s="146">
        <f>IF(U122="zákl. prenesená",N122,0)</f>
        <v>0</v>
      </c>
      <c r="BH122" s="146">
        <f>IF(U122="zníž. prenesená",N122,0)</f>
        <v>0</v>
      </c>
      <c r="BI122" s="146">
        <f>IF(U122="nulová",N122,0)</f>
        <v>0</v>
      </c>
      <c r="BJ122" s="18" t="s">
        <v>144</v>
      </c>
      <c r="BK122" s="146">
        <f>ROUND(L122*K122,2)</f>
        <v>0</v>
      </c>
      <c r="BL122" s="18" t="s">
        <v>143</v>
      </c>
      <c r="BM122" s="18" t="s">
        <v>985</v>
      </c>
    </row>
    <row r="123" spans="2:63" s="9" customFormat="1" ht="36.75" customHeight="1">
      <c r="B123" s="126"/>
      <c r="C123" s="127"/>
      <c r="D123" s="128" t="s">
        <v>109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208">
        <f>BK123</f>
        <v>0</v>
      </c>
      <c r="O123" s="209"/>
      <c r="P123" s="209"/>
      <c r="Q123" s="209"/>
      <c r="R123" s="129"/>
      <c r="T123" s="130"/>
      <c r="U123" s="127"/>
      <c r="V123" s="127"/>
      <c r="W123" s="131">
        <f>W124+W129+W157+W191</f>
        <v>73.68716</v>
      </c>
      <c r="X123" s="127"/>
      <c r="Y123" s="131">
        <f>Y124+Y129+Y157+Y191</f>
        <v>2.65217</v>
      </c>
      <c r="Z123" s="127"/>
      <c r="AA123" s="132">
        <f>AA124+AA129+AA157+AA191</f>
        <v>0</v>
      </c>
      <c r="AR123" s="133" t="s">
        <v>144</v>
      </c>
      <c r="AT123" s="134" t="s">
        <v>69</v>
      </c>
      <c r="AU123" s="134" t="s">
        <v>70</v>
      </c>
      <c r="AY123" s="133" t="s">
        <v>137</v>
      </c>
      <c r="BK123" s="135">
        <f>BK124+BK129+BK157+BK191</f>
        <v>0</v>
      </c>
    </row>
    <row r="124" spans="2:63" s="9" customFormat="1" ht="19.5" customHeight="1">
      <c r="B124" s="126"/>
      <c r="C124" s="127"/>
      <c r="D124" s="136" t="s">
        <v>112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06">
        <f>BK124</f>
        <v>0</v>
      </c>
      <c r="O124" s="207"/>
      <c r="P124" s="207"/>
      <c r="Q124" s="207"/>
      <c r="R124" s="129"/>
      <c r="T124" s="130"/>
      <c r="U124" s="127"/>
      <c r="V124" s="127"/>
      <c r="W124" s="131">
        <f>SUM(W125:W128)</f>
        <v>5.76681</v>
      </c>
      <c r="X124" s="127"/>
      <c r="Y124" s="131">
        <f>SUM(Y125:Y128)</f>
        <v>0.00382</v>
      </c>
      <c r="Z124" s="127"/>
      <c r="AA124" s="132">
        <f>SUM(AA125:AA128)</f>
        <v>0</v>
      </c>
      <c r="AR124" s="133" t="s">
        <v>144</v>
      </c>
      <c r="AT124" s="134" t="s">
        <v>69</v>
      </c>
      <c r="AU124" s="134" t="s">
        <v>77</v>
      </c>
      <c r="AY124" s="133" t="s">
        <v>137</v>
      </c>
      <c r="BK124" s="135">
        <f>SUM(BK125:BK128)</f>
        <v>0</v>
      </c>
    </row>
    <row r="125" spans="2:65" s="1" customFormat="1" ht="25.5" customHeight="1">
      <c r="B125" s="137"/>
      <c r="C125" s="138" t="s">
        <v>281</v>
      </c>
      <c r="D125" s="138" t="s">
        <v>139</v>
      </c>
      <c r="E125" s="139" t="s">
        <v>986</v>
      </c>
      <c r="F125" s="200" t="s">
        <v>987</v>
      </c>
      <c r="G125" s="200"/>
      <c r="H125" s="200"/>
      <c r="I125" s="200"/>
      <c r="J125" s="140" t="s">
        <v>228</v>
      </c>
      <c r="K125" s="141">
        <v>43.007</v>
      </c>
      <c r="L125" s="201">
        <v>0</v>
      </c>
      <c r="M125" s="201"/>
      <c r="N125" s="201">
        <f>ROUND(L125*K125,2)</f>
        <v>0</v>
      </c>
      <c r="O125" s="201"/>
      <c r="P125" s="201"/>
      <c r="Q125" s="201"/>
      <c r="R125" s="142"/>
      <c r="T125" s="143" t="s">
        <v>5</v>
      </c>
      <c r="U125" s="40" t="s">
        <v>37</v>
      </c>
      <c r="V125" s="144">
        <v>0.13409</v>
      </c>
      <c r="W125" s="144">
        <f>V125*K125</f>
        <v>5.76681</v>
      </c>
      <c r="X125" s="144">
        <v>2E-05</v>
      </c>
      <c r="Y125" s="144">
        <f>X125*K125</f>
        <v>0.00086</v>
      </c>
      <c r="Z125" s="144">
        <v>0</v>
      </c>
      <c r="AA125" s="145">
        <f>Z125*K125</f>
        <v>0</v>
      </c>
      <c r="AR125" s="18" t="s">
        <v>327</v>
      </c>
      <c r="AT125" s="18" t="s">
        <v>139</v>
      </c>
      <c r="AU125" s="18" t="s">
        <v>144</v>
      </c>
      <c r="AY125" s="18" t="s">
        <v>137</v>
      </c>
      <c r="BE125" s="146">
        <f>IF(U125="základná",N125,0)</f>
        <v>0</v>
      </c>
      <c r="BF125" s="146">
        <f>IF(U125="znížená",N125,0)</f>
        <v>0</v>
      </c>
      <c r="BG125" s="146">
        <f>IF(U125="zákl. prenesená",N125,0)</f>
        <v>0</v>
      </c>
      <c r="BH125" s="146">
        <f>IF(U125="zníž. prenesená",N125,0)</f>
        <v>0</v>
      </c>
      <c r="BI125" s="146">
        <f>IF(U125="nulová",N125,0)</f>
        <v>0</v>
      </c>
      <c r="BJ125" s="18" t="s">
        <v>144</v>
      </c>
      <c r="BK125" s="146">
        <f>ROUND(L125*K125,2)</f>
        <v>0</v>
      </c>
      <c r="BL125" s="18" t="s">
        <v>327</v>
      </c>
      <c r="BM125" s="18" t="s">
        <v>988</v>
      </c>
    </row>
    <row r="126" spans="2:65" s="1" customFormat="1" ht="38.25" customHeight="1">
      <c r="B126" s="137"/>
      <c r="C126" s="147" t="s">
        <v>285</v>
      </c>
      <c r="D126" s="147" t="s">
        <v>204</v>
      </c>
      <c r="E126" s="148" t="s">
        <v>989</v>
      </c>
      <c r="F126" s="210" t="s">
        <v>990</v>
      </c>
      <c r="G126" s="210"/>
      <c r="H126" s="210"/>
      <c r="I126" s="210"/>
      <c r="J126" s="149" t="s">
        <v>228</v>
      </c>
      <c r="K126" s="150">
        <v>7.6</v>
      </c>
      <c r="L126" s="211">
        <v>0</v>
      </c>
      <c r="M126" s="211"/>
      <c r="N126" s="211">
        <f>ROUND(L126*K126,2)</f>
        <v>0</v>
      </c>
      <c r="O126" s="201"/>
      <c r="P126" s="201"/>
      <c r="Q126" s="201"/>
      <c r="R126" s="142"/>
      <c r="T126" s="143" t="s">
        <v>5</v>
      </c>
      <c r="U126" s="40" t="s">
        <v>37</v>
      </c>
      <c r="V126" s="144">
        <v>0</v>
      </c>
      <c r="W126" s="144">
        <f>V126*K126</f>
        <v>0</v>
      </c>
      <c r="X126" s="144">
        <v>4E-05</v>
      </c>
      <c r="Y126" s="144">
        <f>X126*K126</f>
        <v>0.0003</v>
      </c>
      <c r="Z126" s="144">
        <v>0</v>
      </c>
      <c r="AA126" s="145">
        <f>Z126*K126</f>
        <v>0</v>
      </c>
      <c r="AR126" s="18" t="s">
        <v>225</v>
      </c>
      <c r="AT126" s="18" t="s">
        <v>204</v>
      </c>
      <c r="AU126" s="18" t="s">
        <v>144</v>
      </c>
      <c r="AY126" s="18" t="s">
        <v>137</v>
      </c>
      <c r="BE126" s="146">
        <f>IF(U126="základná",N126,0)</f>
        <v>0</v>
      </c>
      <c r="BF126" s="146">
        <f>IF(U126="znížená",N126,0)</f>
        <v>0</v>
      </c>
      <c r="BG126" s="146">
        <f>IF(U126="zákl. prenesená",N126,0)</f>
        <v>0</v>
      </c>
      <c r="BH126" s="146">
        <f>IF(U126="zníž. prenesená",N126,0)</f>
        <v>0</v>
      </c>
      <c r="BI126" s="146">
        <f>IF(U126="nulová",N126,0)</f>
        <v>0</v>
      </c>
      <c r="BJ126" s="18" t="s">
        <v>144</v>
      </c>
      <c r="BK126" s="146">
        <f>ROUND(L126*K126,2)</f>
        <v>0</v>
      </c>
      <c r="BL126" s="18" t="s">
        <v>327</v>
      </c>
      <c r="BM126" s="18" t="s">
        <v>991</v>
      </c>
    </row>
    <row r="127" spans="2:65" s="1" customFormat="1" ht="25.5" customHeight="1">
      <c r="B127" s="137"/>
      <c r="C127" s="147" t="s">
        <v>287</v>
      </c>
      <c r="D127" s="147" t="s">
        <v>204</v>
      </c>
      <c r="E127" s="148" t="s">
        <v>992</v>
      </c>
      <c r="F127" s="210" t="s">
        <v>993</v>
      </c>
      <c r="G127" s="210"/>
      <c r="H127" s="210"/>
      <c r="I127" s="210"/>
      <c r="J127" s="149" t="s">
        <v>228</v>
      </c>
      <c r="K127" s="150">
        <v>15.6</v>
      </c>
      <c r="L127" s="211">
        <v>0</v>
      </c>
      <c r="M127" s="211"/>
      <c r="N127" s="211">
        <f>ROUND(L127*K127,2)</f>
        <v>0</v>
      </c>
      <c r="O127" s="201"/>
      <c r="P127" s="201"/>
      <c r="Q127" s="201"/>
      <c r="R127" s="142"/>
      <c r="T127" s="143" t="s">
        <v>5</v>
      </c>
      <c r="U127" s="40" t="s">
        <v>37</v>
      </c>
      <c r="V127" s="144">
        <v>0</v>
      </c>
      <c r="W127" s="144">
        <f>V127*K127</f>
        <v>0</v>
      </c>
      <c r="X127" s="144">
        <v>5E-05</v>
      </c>
      <c r="Y127" s="144">
        <f>X127*K127</f>
        <v>0.00078</v>
      </c>
      <c r="Z127" s="144">
        <v>0</v>
      </c>
      <c r="AA127" s="145">
        <f>Z127*K127</f>
        <v>0</v>
      </c>
      <c r="AR127" s="18" t="s">
        <v>225</v>
      </c>
      <c r="AT127" s="18" t="s">
        <v>204</v>
      </c>
      <c r="AU127" s="18" t="s">
        <v>144</v>
      </c>
      <c r="AY127" s="18" t="s">
        <v>137</v>
      </c>
      <c r="BE127" s="146">
        <f>IF(U127="základná",N127,0)</f>
        <v>0</v>
      </c>
      <c r="BF127" s="146">
        <f>IF(U127="znížená",N127,0)</f>
        <v>0</v>
      </c>
      <c r="BG127" s="146">
        <f>IF(U127="zákl. prenesená",N127,0)</f>
        <v>0</v>
      </c>
      <c r="BH127" s="146">
        <f>IF(U127="zníž. prenesená",N127,0)</f>
        <v>0</v>
      </c>
      <c r="BI127" s="146">
        <f>IF(U127="nulová",N127,0)</f>
        <v>0</v>
      </c>
      <c r="BJ127" s="18" t="s">
        <v>144</v>
      </c>
      <c r="BK127" s="146">
        <f>ROUND(L127*K127,2)</f>
        <v>0</v>
      </c>
      <c r="BL127" s="18" t="s">
        <v>327</v>
      </c>
      <c r="BM127" s="18" t="s">
        <v>994</v>
      </c>
    </row>
    <row r="128" spans="2:65" s="1" customFormat="1" ht="25.5" customHeight="1">
      <c r="B128" s="137"/>
      <c r="C128" s="147" t="s">
        <v>291</v>
      </c>
      <c r="D128" s="147" t="s">
        <v>204</v>
      </c>
      <c r="E128" s="148" t="s">
        <v>995</v>
      </c>
      <c r="F128" s="210" t="s">
        <v>996</v>
      </c>
      <c r="G128" s="210"/>
      <c r="H128" s="210"/>
      <c r="I128" s="210"/>
      <c r="J128" s="149" t="s">
        <v>228</v>
      </c>
      <c r="K128" s="150">
        <v>18.8</v>
      </c>
      <c r="L128" s="211">
        <v>0</v>
      </c>
      <c r="M128" s="211"/>
      <c r="N128" s="211">
        <f>ROUND(L128*K128,2)</f>
        <v>0</v>
      </c>
      <c r="O128" s="201"/>
      <c r="P128" s="201"/>
      <c r="Q128" s="201"/>
      <c r="R128" s="142"/>
      <c r="T128" s="143" t="s">
        <v>5</v>
      </c>
      <c r="U128" s="40" t="s">
        <v>37</v>
      </c>
      <c r="V128" s="144">
        <v>0</v>
      </c>
      <c r="W128" s="144">
        <f>V128*K128</f>
        <v>0</v>
      </c>
      <c r="X128" s="144">
        <v>0.0001</v>
      </c>
      <c r="Y128" s="144">
        <f>X128*K128</f>
        <v>0.00188</v>
      </c>
      <c r="Z128" s="144">
        <v>0</v>
      </c>
      <c r="AA128" s="145">
        <f>Z128*K128</f>
        <v>0</v>
      </c>
      <c r="AR128" s="18" t="s">
        <v>225</v>
      </c>
      <c r="AT128" s="18" t="s">
        <v>204</v>
      </c>
      <c r="AU128" s="18" t="s">
        <v>144</v>
      </c>
      <c r="AY128" s="18" t="s">
        <v>137</v>
      </c>
      <c r="BE128" s="146">
        <f>IF(U128="základná",N128,0)</f>
        <v>0</v>
      </c>
      <c r="BF128" s="146">
        <f>IF(U128="znížená",N128,0)</f>
        <v>0</v>
      </c>
      <c r="BG128" s="146">
        <f>IF(U128="zákl. prenesená",N128,0)</f>
        <v>0</v>
      </c>
      <c r="BH128" s="146">
        <f>IF(U128="zníž. prenesená",N128,0)</f>
        <v>0</v>
      </c>
      <c r="BI128" s="146">
        <f>IF(U128="nulová",N128,0)</f>
        <v>0</v>
      </c>
      <c r="BJ128" s="18" t="s">
        <v>144</v>
      </c>
      <c r="BK128" s="146">
        <f>ROUND(L128*K128,2)</f>
        <v>0</v>
      </c>
      <c r="BL128" s="18" t="s">
        <v>327</v>
      </c>
      <c r="BM128" s="18" t="s">
        <v>997</v>
      </c>
    </row>
    <row r="129" spans="2:63" s="9" customFormat="1" ht="29.25" customHeight="1">
      <c r="B129" s="126"/>
      <c r="C129" s="127"/>
      <c r="D129" s="136" t="s">
        <v>978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198">
        <f>BK129</f>
        <v>0</v>
      </c>
      <c r="O129" s="199"/>
      <c r="P129" s="199"/>
      <c r="Q129" s="199"/>
      <c r="R129" s="129"/>
      <c r="T129" s="130"/>
      <c r="U129" s="127"/>
      <c r="V129" s="127"/>
      <c r="W129" s="131">
        <f>SUM(W130:W156)</f>
        <v>15.77196</v>
      </c>
      <c r="X129" s="127"/>
      <c r="Y129" s="131">
        <f>SUM(Y130:Y156)</f>
        <v>0.0164</v>
      </c>
      <c r="Z129" s="127"/>
      <c r="AA129" s="132">
        <f>SUM(AA130:AA156)</f>
        <v>0</v>
      </c>
      <c r="AR129" s="133" t="s">
        <v>144</v>
      </c>
      <c r="AT129" s="134" t="s">
        <v>69</v>
      </c>
      <c r="AU129" s="134" t="s">
        <v>77</v>
      </c>
      <c r="AY129" s="133" t="s">
        <v>137</v>
      </c>
      <c r="BK129" s="135">
        <f>SUM(BK130:BK156)</f>
        <v>0</v>
      </c>
    </row>
    <row r="130" spans="2:65" s="1" customFormat="1" ht="25.5" customHeight="1">
      <c r="B130" s="137"/>
      <c r="C130" s="138" t="s">
        <v>423</v>
      </c>
      <c r="D130" s="138" t="s">
        <v>139</v>
      </c>
      <c r="E130" s="139" t="s">
        <v>998</v>
      </c>
      <c r="F130" s="200" t="s">
        <v>999</v>
      </c>
      <c r="G130" s="200"/>
      <c r="H130" s="200"/>
      <c r="I130" s="200"/>
      <c r="J130" s="140" t="s">
        <v>228</v>
      </c>
      <c r="K130" s="141">
        <v>4</v>
      </c>
      <c r="L130" s="201">
        <v>0</v>
      </c>
      <c r="M130" s="201"/>
      <c r="N130" s="201">
        <f aca="true" t="shared" si="0" ref="N130:N156">ROUND(L130*K130,2)</f>
        <v>0</v>
      </c>
      <c r="O130" s="201"/>
      <c r="P130" s="201"/>
      <c r="Q130" s="201"/>
      <c r="R130" s="142"/>
      <c r="T130" s="143" t="s">
        <v>5</v>
      </c>
      <c r="U130" s="40" t="s">
        <v>37</v>
      </c>
      <c r="V130" s="144">
        <v>0.46718</v>
      </c>
      <c r="W130" s="144">
        <f aca="true" t="shared" si="1" ref="W130:W156">V130*K130</f>
        <v>1.86872</v>
      </c>
      <c r="X130" s="144">
        <v>0.0002</v>
      </c>
      <c r="Y130" s="144">
        <f aca="true" t="shared" si="2" ref="Y130:Y156">X130*K130</f>
        <v>0.0008</v>
      </c>
      <c r="Z130" s="144">
        <v>0</v>
      </c>
      <c r="AA130" s="145">
        <f aca="true" t="shared" si="3" ref="AA130:AA156">Z130*K130</f>
        <v>0</v>
      </c>
      <c r="AR130" s="18" t="s">
        <v>327</v>
      </c>
      <c r="AT130" s="18" t="s">
        <v>139</v>
      </c>
      <c r="AU130" s="18" t="s">
        <v>144</v>
      </c>
      <c r="AY130" s="18" t="s">
        <v>137</v>
      </c>
      <c r="BE130" s="146">
        <f aca="true" t="shared" si="4" ref="BE130:BE156">IF(U130="základná",N130,0)</f>
        <v>0</v>
      </c>
      <c r="BF130" s="146">
        <f aca="true" t="shared" si="5" ref="BF130:BF156">IF(U130="znížená",N130,0)</f>
        <v>0</v>
      </c>
      <c r="BG130" s="146">
        <f aca="true" t="shared" si="6" ref="BG130:BG156">IF(U130="zákl. prenesená",N130,0)</f>
        <v>0</v>
      </c>
      <c r="BH130" s="146">
        <f aca="true" t="shared" si="7" ref="BH130:BH156">IF(U130="zníž. prenesená",N130,0)</f>
        <v>0</v>
      </c>
      <c r="BI130" s="146">
        <f aca="true" t="shared" si="8" ref="BI130:BI156">IF(U130="nulová",N130,0)</f>
        <v>0</v>
      </c>
      <c r="BJ130" s="18" t="s">
        <v>144</v>
      </c>
      <c r="BK130" s="146">
        <f aca="true" t="shared" si="9" ref="BK130:BK156">ROUND(L130*K130,2)</f>
        <v>0</v>
      </c>
      <c r="BL130" s="18" t="s">
        <v>327</v>
      </c>
      <c r="BM130" s="18" t="s">
        <v>1000</v>
      </c>
    </row>
    <row r="131" spans="2:65" s="1" customFormat="1" ht="25.5" customHeight="1">
      <c r="B131" s="137"/>
      <c r="C131" s="147" t="s">
        <v>427</v>
      </c>
      <c r="D131" s="147" t="s">
        <v>204</v>
      </c>
      <c r="E131" s="148" t="s">
        <v>1001</v>
      </c>
      <c r="F131" s="210" t="s">
        <v>1002</v>
      </c>
      <c r="G131" s="210"/>
      <c r="H131" s="210"/>
      <c r="I131" s="210"/>
      <c r="J131" s="149" t="s">
        <v>193</v>
      </c>
      <c r="K131" s="150">
        <v>4</v>
      </c>
      <c r="L131" s="211">
        <v>0</v>
      </c>
      <c r="M131" s="211"/>
      <c r="N131" s="211">
        <f t="shared" si="0"/>
        <v>0</v>
      </c>
      <c r="O131" s="201"/>
      <c r="P131" s="201"/>
      <c r="Q131" s="201"/>
      <c r="R131" s="142"/>
      <c r="T131" s="143" t="s">
        <v>5</v>
      </c>
      <c r="U131" s="40" t="s">
        <v>37</v>
      </c>
      <c r="V131" s="144">
        <v>0</v>
      </c>
      <c r="W131" s="144">
        <f t="shared" si="1"/>
        <v>0</v>
      </c>
      <c r="X131" s="144">
        <v>7E-05</v>
      </c>
      <c r="Y131" s="144">
        <f t="shared" si="2"/>
        <v>0.00028</v>
      </c>
      <c r="Z131" s="144">
        <v>0</v>
      </c>
      <c r="AA131" s="145">
        <f t="shared" si="3"/>
        <v>0</v>
      </c>
      <c r="AR131" s="18" t="s">
        <v>225</v>
      </c>
      <c r="AT131" s="18" t="s">
        <v>204</v>
      </c>
      <c r="AU131" s="18" t="s">
        <v>144</v>
      </c>
      <c r="AY131" s="18" t="s">
        <v>137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144</v>
      </c>
      <c r="BK131" s="146">
        <f t="shared" si="9"/>
        <v>0</v>
      </c>
      <c r="BL131" s="18" t="s">
        <v>327</v>
      </c>
      <c r="BM131" s="18" t="s">
        <v>1003</v>
      </c>
    </row>
    <row r="132" spans="2:65" s="1" customFormat="1" ht="25.5" customHeight="1">
      <c r="B132" s="137"/>
      <c r="C132" s="147" t="s">
        <v>431</v>
      </c>
      <c r="D132" s="147" t="s">
        <v>204</v>
      </c>
      <c r="E132" s="148" t="s">
        <v>1004</v>
      </c>
      <c r="F132" s="210" t="s">
        <v>1005</v>
      </c>
      <c r="G132" s="210"/>
      <c r="H132" s="210"/>
      <c r="I132" s="210"/>
      <c r="J132" s="149" t="s">
        <v>193</v>
      </c>
      <c r="K132" s="150">
        <v>7</v>
      </c>
      <c r="L132" s="211">
        <v>0</v>
      </c>
      <c r="M132" s="211"/>
      <c r="N132" s="211">
        <f t="shared" si="0"/>
        <v>0</v>
      </c>
      <c r="O132" s="201"/>
      <c r="P132" s="201"/>
      <c r="Q132" s="201"/>
      <c r="R132" s="142"/>
      <c r="T132" s="143" t="s">
        <v>5</v>
      </c>
      <c r="U132" s="40" t="s">
        <v>37</v>
      </c>
      <c r="V132" s="144">
        <v>0</v>
      </c>
      <c r="W132" s="144">
        <f t="shared" si="1"/>
        <v>0</v>
      </c>
      <c r="X132" s="144">
        <v>5E-05</v>
      </c>
      <c r="Y132" s="144">
        <f t="shared" si="2"/>
        <v>0.00035</v>
      </c>
      <c r="Z132" s="144">
        <v>0</v>
      </c>
      <c r="AA132" s="145">
        <f t="shared" si="3"/>
        <v>0</v>
      </c>
      <c r="AR132" s="18" t="s">
        <v>225</v>
      </c>
      <c r="AT132" s="18" t="s">
        <v>204</v>
      </c>
      <c r="AU132" s="18" t="s">
        <v>144</v>
      </c>
      <c r="AY132" s="18" t="s">
        <v>137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144</v>
      </c>
      <c r="BK132" s="146">
        <f t="shared" si="9"/>
        <v>0</v>
      </c>
      <c r="BL132" s="18" t="s">
        <v>327</v>
      </c>
      <c r="BM132" s="18" t="s">
        <v>1006</v>
      </c>
    </row>
    <row r="133" spans="2:65" s="1" customFormat="1" ht="25.5" customHeight="1">
      <c r="B133" s="137"/>
      <c r="C133" s="147" t="s">
        <v>435</v>
      </c>
      <c r="D133" s="147" t="s">
        <v>204</v>
      </c>
      <c r="E133" s="148" t="s">
        <v>1007</v>
      </c>
      <c r="F133" s="210" t="s">
        <v>1008</v>
      </c>
      <c r="G133" s="210"/>
      <c r="H133" s="210"/>
      <c r="I133" s="210"/>
      <c r="J133" s="149" t="s">
        <v>193</v>
      </c>
      <c r="K133" s="150">
        <v>2</v>
      </c>
      <c r="L133" s="211">
        <v>0</v>
      </c>
      <c r="M133" s="211"/>
      <c r="N133" s="211">
        <f t="shared" si="0"/>
        <v>0</v>
      </c>
      <c r="O133" s="201"/>
      <c r="P133" s="201"/>
      <c r="Q133" s="201"/>
      <c r="R133" s="142"/>
      <c r="T133" s="143" t="s">
        <v>5</v>
      </c>
      <c r="U133" s="40" t="s">
        <v>37</v>
      </c>
      <c r="V133" s="144">
        <v>0</v>
      </c>
      <c r="W133" s="144">
        <f t="shared" si="1"/>
        <v>0</v>
      </c>
      <c r="X133" s="144">
        <v>0.00013</v>
      </c>
      <c r="Y133" s="144">
        <f t="shared" si="2"/>
        <v>0.00026</v>
      </c>
      <c r="Z133" s="144">
        <v>0</v>
      </c>
      <c r="AA133" s="145">
        <f t="shared" si="3"/>
        <v>0</v>
      </c>
      <c r="AR133" s="18" t="s">
        <v>225</v>
      </c>
      <c r="AT133" s="18" t="s">
        <v>204</v>
      </c>
      <c r="AU133" s="18" t="s">
        <v>144</v>
      </c>
      <c r="AY133" s="18" t="s">
        <v>137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144</v>
      </c>
      <c r="BK133" s="146">
        <f t="shared" si="9"/>
        <v>0</v>
      </c>
      <c r="BL133" s="18" t="s">
        <v>327</v>
      </c>
      <c r="BM133" s="18" t="s">
        <v>1009</v>
      </c>
    </row>
    <row r="134" spans="2:65" s="1" customFormat="1" ht="38.25" customHeight="1">
      <c r="B134" s="137"/>
      <c r="C134" s="147" t="s">
        <v>439</v>
      </c>
      <c r="D134" s="147" t="s">
        <v>204</v>
      </c>
      <c r="E134" s="148" t="s">
        <v>1010</v>
      </c>
      <c r="F134" s="210" t="s">
        <v>1011</v>
      </c>
      <c r="G134" s="210"/>
      <c r="H134" s="210"/>
      <c r="I134" s="210"/>
      <c r="J134" s="149" t="s">
        <v>193</v>
      </c>
      <c r="K134" s="150">
        <v>1</v>
      </c>
      <c r="L134" s="211">
        <v>0</v>
      </c>
      <c r="M134" s="211"/>
      <c r="N134" s="211">
        <f t="shared" si="0"/>
        <v>0</v>
      </c>
      <c r="O134" s="201"/>
      <c r="P134" s="201"/>
      <c r="Q134" s="201"/>
      <c r="R134" s="142"/>
      <c r="T134" s="143" t="s">
        <v>5</v>
      </c>
      <c r="U134" s="40" t="s">
        <v>37</v>
      </c>
      <c r="V134" s="144">
        <v>0</v>
      </c>
      <c r="W134" s="144">
        <f t="shared" si="1"/>
        <v>0</v>
      </c>
      <c r="X134" s="144">
        <v>0.00024</v>
      </c>
      <c r="Y134" s="144">
        <f t="shared" si="2"/>
        <v>0.00024</v>
      </c>
      <c r="Z134" s="144">
        <v>0</v>
      </c>
      <c r="AA134" s="145">
        <f t="shared" si="3"/>
        <v>0</v>
      </c>
      <c r="AR134" s="18" t="s">
        <v>225</v>
      </c>
      <c r="AT134" s="18" t="s">
        <v>204</v>
      </c>
      <c r="AU134" s="18" t="s">
        <v>144</v>
      </c>
      <c r="AY134" s="18" t="s">
        <v>137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144</v>
      </c>
      <c r="BK134" s="146">
        <f t="shared" si="9"/>
        <v>0</v>
      </c>
      <c r="BL134" s="18" t="s">
        <v>327</v>
      </c>
      <c r="BM134" s="18" t="s">
        <v>1012</v>
      </c>
    </row>
    <row r="135" spans="2:65" s="1" customFormat="1" ht="25.5" customHeight="1">
      <c r="B135" s="137"/>
      <c r="C135" s="138" t="s">
        <v>316</v>
      </c>
      <c r="D135" s="138" t="s">
        <v>139</v>
      </c>
      <c r="E135" s="139" t="s">
        <v>1013</v>
      </c>
      <c r="F135" s="200" t="s">
        <v>1014</v>
      </c>
      <c r="G135" s="200"/>
      <c r="H135" s="200"/>
      <c r="I135" s="200"/>
      <c r="J135" s="140" t="s">
        <v>228</v>
      </c>
      <c r="K135" s="141">
        <v>5</v>
      </c>
      <c r="L135" s="201">
        <v>0</v>
      </c>
      <c r="M135" s="201"/>
      <c r="N135" s="201">
        <f t="shared" si="0"/>
        <v>0</v>
      </c>
      <c r="O135" s="201"/>
      <c r="P135" s="201"/>
      <c r="Q135" s="201"/>
      <c r="R135" s="142"/>
      <c r="T135" s="143" t="s">
        <v>5</v>
      </c>
      <c r="U135" s="40" t="s">
        <v>37</v>
      </c>
      <c r="V135" s="144">
        <v>0.48224</v>
      </c>
      <c r="W135" s="144">
        <f t="shared" si="1"/>
        <v>2.4112</v>
      </c>
      <c r="X135" s="144">
        <v>0.0002</v>
      </c>
      <c r="Y135" s="144">
        <f t="shared" si="2"/>
        <v>0.001</v>
      </c>
      <c r="Z135" s="144">
        <v>0</v>
      </c>
      <c r="AA135" s="145">
        <f t="shared" si="3"/>
        <v>0</v>
      </c>
      <c r="AR135" s="18" t="s">
        <v>327</v>
      </c>
      <c r="AT135" s="18" t="s">
        <v>139</v>
      </c>
      <c r="AU135" s="18" t="s">
        <v>144</v>
      </c>
      <c r="AY135" s="18" t="s">
        <v>137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144</v>
      </c>
      <c r="BK135" s="146">
        <f t="shared" si="9"/>
        <v>0</v>
      </c>
      <c r="BL135" s="18" t="s">
        <v>327</v>
      </c>
      <c r="BM135" s="18" t="s">
        <v>1015</v>
      </c>
    </row>
    <row r="136" spans="2:65" s="1" customFormat="1" ht="25.5" customHeight="1">
      <c r="B136" s="137"/>
      <c r="C136" s="147" t="s">
        <v>320</v>
      </c>
      <c r="D136" s="147" t="s">
        <v>204</v>
      </c>
      <c r="E136" s="148" t="s">
        <v>1016</v>
      </c>
      <c r="F136" s="210" t="s">
        <v>1017</v>
      </c>
      <c r="G136" s="210"/>
      <c r="H136" s="210"/>
      <c r="I136" s="210"/>
      <c r="J136" s="149" t="s">
        <v>193</v>
      </c>
      <c r="K136" s="150">
        <v>5</v>
      </c>
      <c r="L136" s="211">
        <v>0</v>
      </c>
      <c r="M136" s="211"/>
      <c r="N136" s="211">
        <f t="shared" si="0"/>
        <v>0</v>
      </c>
      <c r="O136" s="201"/>
      <c r="P136" s="201"/>
      <c r="Q136" s="201"/>
      <c r="R136" s="142"/>
      <c r="T136" s="143" t="s">
        <v>5</v>
      </c>
      <c r="U136" s="40" t="s">
        <v>37</v>
      </c>
      <c r="V136" s="144">
        <v>0</v>
      </c>
      <c r="W136" s="144">
        <f t="shared" si="1"/>
        <v>0</v>
      </c>
      <c r="X136" s="144">
        <v>9E-05</v>
      </c>
      <c r="Y136" s="144">
        <f t="shared" si="2"/>
        <v>0.00045</v>
      </c>
      <c r="Z136" s="144">
        <v>0</v>
      </c>
      <c r="AA136" s="145">
        <f t="shared" si="3"/>
        <v>0</v>
      </c>
      <c r="AR136" s="18" t="s">
        <v>225</v>
      </c>
      <c r="AT136" s="18" t="s">
        <v>204</v>
      </c>
      <c r="AU136" s="18" t="s">
        <v>144</v>
      </c>
      <c r="AY136" s="18" t="s">
        <v>137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144</v>
      </c>
      <c r="BK136" s="146">
        <f t="shared" si="9"/>
        <v>0</v>
      </c>
      <c r="BL136" s="18" t="s">
        <v>327</v>
      </c>
      <c r="BM136" s="18" t="s">
        <v>1018</v>
      </c>
    </row>
    <row r="137" spans="2:65" s="1" customFormat="1" ht="25.5" customHeight="1">
      <c r="B137" s="137"/>
      <c r="C137" s="147" t="s">
        <v>322</v>
      </c>
      <c r="D137" s="147" t="s">
        <v>204</v>
      </c>
      <c r="E137" s="148" t="s">
        <v>1019</v>
      </c>
      <c r="F137" s="210" t="s">
        <v>1020</v>
      </c>
      <c r="G137" s="210"/>
      <c r="H137" s="210"/>
      <c r="I137" s="210"/>
      <c r="J137" s="149" t="s">
        <v>193</v>
      </c>
      <c r="K137" s="150">
        <v>4</v>
      </c>
      <c r="L137" s="211">
        <v>0</v>
      </c>
      <c r="M137" s="211"/>
      <c r="N137" s="211">
        <f t="shared" si="0"/>
        <v>0</v>
      </c>
      <c r="O137" s="201"/>
      <c r="P137" s="201"/>
      <c r="Q137" s="201"/>
      <c r="R137" s="142"/>
      <c r="T137" s="143" t="s">
        <v>5</v>
      </c>
      <c r="U137" s="40" t="s">
        <v>37</v>
      </c>
      <c r="V137" s="144">
        <v>0</v>
      </c>
      <c r="W137" s="144">
        <f t="shared" si="1"/>
        <v>0</v>
      </c>
      <c r="X137" s="144">
        <v>0.00016</v>
      </c>
      <c r="Y137" s="144">
        <f t="shared" si="2"/>
        <v>0.00064</v>
      </c>
      <c r="Z137" s="144">
        <v>0</v>
      </c>
      <c r="AA137" s="145">
        <f t="shared" si="3"/>
        <v>0</v>
      </c>
      <c r="AR137" s="18" t="s">
        <v>225</v>
      </c>
      <c r="AT137" s="18" t="s">
        <v>204</v>
      </c>
      <c r="AU137" s="18" t="s">
        <v>144</v>
      </c>
      <c r="AY137" s="18" t="s">
        <v>137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144</v>
      </c>
      <c r="BK137" s="146">
        <f t="shared" si="9"/>
        <v>0</v>
      </c>
      <c r="BL137" s="18" t="s">
        <v>327</v>
      </c>
      <c r="BM137" s="18" t="s">
        <v>1021</v>
      </c>
    </row>
    <row r="138" spans="2:65" s="1" customFormat="1" ht="25.5" customHeight="1">
      <c r="B138" s="137"/>
      <c r="C138" s="147" t="s">
        <v>443</v>
      </c>
      <c r="D138" s="147" t="s">
        <v>204</v>
      </c>
      <c r="E138" s="148" t="s">
        <v>1022</v>
      </c>
      <c r="F138" s="210" t="s">
        <v>1023</v>
      </c>
      <c r="G138" s="210"/>
      <c r="H138" s="210"/>
      <c r="I138" s="210"/>
      <c r="J138" s="149" t="s">
        <v>193</v>
      </c>
      <c r="K138" s="150">
        <v>3</v>
      </c>
      <c r="L138" s="211">
        <v>0</v>
      </c>
      <c r="M138" s="211"/>
      <c r="N138" s="211">
        <f t="shared" si="0"/>
        <v>0</v>
      </c>
      <c r="O138" s="201"/>
      <c r="P138" s="201"/>
      <c r="Q138" s="201"/>
      <c r="R138" s="142"/>
      <c r="T138" s="143" t="s">
        <v>5</v>
      </c>
      <c r="U138" s="40" t="s">
        <v>37</v>
      </c>
      <c r="V138" s="144">
        <v>0</v>
      </c>
      <c r="W138" s="144">
        <f t="shared" si="1"/>
        <v>0</v>
      </c>
      <c r="X138" s="144">
        <v>6E-05</v>
      </c>
      <c r="Y138" s="144">
        <f t="shared" si="2"/>
        <v>0.00018</v>
      </c>
      <c r="Z138" s="144">
        <v>0</v>
      </c>
      <c r="AA138" s="145">
        <f t="shared" si="3"/>
        <v>0</v>
      </c>
      <c r="AR138" s="18" t="s">
        <v>225</v>
      </c>
      <c r="AT138" s="18" t="s">
        <v>204</v>
      </c>
      <c r="AU138" s="18" t="s">
        <v>144</v>
      </c>
      <c r="AY138" s="18" t="s">
        <v>137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144</v>
      </c>
      <c r="BK138" s="146">
        <f t="shared" si="9"/>
        <v>0</v>
      </c>
      <c r="BL138" s="18" t="s">
        <v>327</v>
      </c>
      <c r="BM138" s="18" t="s">
        <v>1024</v>
      </c>
    </row>
    <row r="139" spans="2:65" s="1" customFormat="1" ht="25.5" customHeight="1">
      <c r="B139" s="137"/>
      <c r="C139" s="147" t="s">
        <v>797</v>
      </c>
      <c r="D139" s="147" t="s">
        <v>204</v>
      </c>
      <c r="E139" s="148" t="s">
        <v>1025</v>
      </c>
      <c r="F139" s="210" t="s">
        <v>1026</v>
      </c>
      <c r="G139" s="210"/>
      <c r="H139" s="210"/>
      <c r="I139" s="210"/>
      <c r="J139" s="149" t="s">
        <v>193</v>
      </c>
      <c r="K139" s="150">
        <v>1</v>
      </c>
      <c r="L139" s="211">
        <v>0</v>
      </c>
      <c r="M139" s="211"/>
      <c r="N139" s="211">
        <f t="shared" si="0"/>
        <v>0</v>
      </c>
      <c r="O139" s="201"/>
      <c r="P139" s="201"/>
      <c r="Q139" s="201"/>
      <c r="R139" s="142"/>
      <c r="T139" s="143" t="s">
        <v>5</v>
      </c>
      <c r="U139" s="40" t="s">
        <v>37</v>
      </c>
      <c r="V139" s="144">
        <v>0</v>
      </c>
      <c r="W139" s="144">
        <f t="shared" si="1"/>
        <v>0</v>
      </c>
      <c r="X139" s="144">
        <v>0.00031</v>
      </c>
      <c r="Y139" s="144">
        <f t="shared" si="2"/>
        <v>0.00031</v>
      </c>
      <c r="Z139" s="144">
        <v>0</v>
      </c>
      <c r="AA139" s="145">
        <f t="shared" si="3"/>
        <v>0</v>
      </c>
      <c r="AR139" s="18" t="s">
        <v>225</v>
      </c>
      <c r="AT139" s="18" t="s">
        <v>204</v>
      </c>
      <c r="AU139" s="18" t="s">
        <v>144</v>
      </c>
      <c r="AY139" s="18" t="s">
        <v>137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144</v>
      </c>
      <c r="BK139" s="146">
        <f t="shared" si="9"/>
        <v>0</v>
      </c>
      <c r="BL139" s="18" t="s">
        <v>327</v>
      </c>
      <c r="BM139" s="18" t="s">
        <v>1027</v>
      </c>
    </row>
    <row r="140" spans="2:65" s="1" customFormat="1" ht="25.5" customHeight="1">
      <c r="B140" s="137"/>
      <c r="C140" s="138" t="s">
        <v>303</v>
      </c>
      <c r="D140" s="138" t="s">
        <v>139</v>
      </c>
      <c r="E140" s="139" t="s">
        <v>1028</v>
      </c>
      <c r="F140" s="200" t="s">
        <v>1029</v>
      </c>
      <c r="G140" s="200"/>
      <c r="H140" s="200"/>
      <c r="I140" s="200"/>
      <c r="J140" s="140" t="s">
        <v>228</v>
      </c>
      <c r="K140" s="141">
        <v>4</v>
      </c>
      <c r="L140" s="201">
        <v>0</v>
      </c>
      <c r="M140" s="201"/>
      <c r="N140" s="201">
        <f t="shared" si="0"/>
        <v>0</v>
      </c>
      <c r="O140" s="201"/>
      <c r="P140" s="201"/>
      <c r="Q140" s="201"/>
      <c r="R140" s="142"/>
      <c r="T140" s="143" t="s">
        <v>5</v>
      </c>
      <c r="U140" s="40" t="s">
        <v>37</v>
      </c>
      <c r="V140" s="144">
        <v>0.57707</v>
      </c>
      <c r="W140" s="144">
        <f t="shared" si="1"/>
        <v>2.30828</v>
      </c>
      <c r="X140" s="144">
        <v>0.0001</v>
      </c>
      <c r="Y140" s="144">
        <f t="shared" si="2"/>
        <v>0.0004</v>
      </c>
      <c r="Z140" s="144">
        <v>0</v>
      </c>
      <c r="AA140" s="145">
        <f t="shared" si="3"/>
        <v>0</v>
      </c>
      <c r="AR140" s="18" t="s">
        <v>327</v>
      </c>
      <c r="AT140" s="18" t="s">
        <v>139</v>
      </c>
      <c r="AU140" s="18" t="s">
        <v>144</v>
      </c>
      <c r="AY140" s="18" t="s">
        <v>137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144</v>
      </c>
      <c r="BK140" s="146">
        <f t="shared" si="9"/>
        <v>0</v>
      </c>
      <c r="BL140" s="18" t="s">
        <v>327</v>
      </c>
      <c r="BM140" s="18" t="s">
        <v>1030</v>
      </c>
    </row>
    <row r="141" spans="2:65" s="1" customFormat="1" ht="25.5" customHeight="1">
      <c r="B141" s="137"/>
      <c r="C141" s="147" t="s">
        <v>307</v>
      </c>
      <c r="D141" s="147" t="s">
        <v>204</v>
      </c>
      <c r="E141" s="148" t="s">
        <v>1031</v>
      </c>
      <c r="F141" s="210" t="s">
        <v>1032</v>
      </c>
      <c r="G141" s="210"/>
      <c r="H141" s="210"/>
      <c r="I141" s="210"/>
      <c r="J141" s="149" t="s">
        <v>193</v>
      </c>
      <c r="K141" s="150">
        <v>4</v>
      </c>
      <c r="L141" s="211">
        <v>0</v>
      </c>
      <c r="M141" s="211"/>
      <c r="N141" s="211">
        <f t="shared" si="0"/>
        <v>0</v>
      </c>
      <c r="O141" s="201"/>
      <c r="P141" s="201"/>
      <c r="Q141" s="201"/>
      <c r="R141" s="142"/>
      <c r="T141" s="143" t="s">
        <v>5</v>
      </c>
      <c r="U141" s="40" t="s">
        <v>37</v>
      </c>
      <c r="V141" s="144">
        <v>0</v>
      </c>
      <c r="W141" s="144">
        <f t="shared" si="1"/>
        <v>0</v>
      </c>
      <c r="X141" s="144">
        <v>0.00055</v>
      </c>
      <c r="Y141" s="144">
        <f t="shared" si="2"/>
        <v>0.0022</v>
      </c>
      <c r="Z141" s="144">
        <v>0</v>
      </c>
      <c r="AA141" s="145">
        <f t="shared" si="3"/>
        <v>0</v>
      </c>
      <c r="AR141" s="18" t="s">
        <v>225</v>
      </c>
      <c r="AT141" s="18" t="s">
        <v>204</v>
      </c>
      <c r="AU141" s="18" t="s">
        <v>144</v>
      </c>
      <c r="AY141" s="18" t="s">
        <v>137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144</v>
      </c>
      <c r="BK141" s="146">
        <f t="shared" si="9"/>
        <v>0</v>
      </c>
      <c r="BL141" s="18" t="s">
        <v>327</v>
      </c>
      <c r="BM141" s="18" t="s">
        <v>1033</v>
      </c>
    </row>
    <row r="142" spans="2:65" s="1" customFormat="1" ht="25.5" customHeight="1">
      <c r="B142" s="137"/>
      <c r="C142" s="147" t="s">
        <v>312</v>
      </c>
      <c r="D142" s="147" t="s">
        <v>204</v>
      </c>
      <c r="E142" s="148" t="s">
        <v>1034</v>
      </c>
      <c r="F142" s="210" t="s">
        <v>1035</v>
      </c>
      <c r="G142" s="210"/>
      <c r="H142" s="210"/>
      <c r="I142" s="210"/>
      <c r="J142" s="149" t="s">
        <v>193</v>
      </c>
      <c r="K142" s="150">
        <v>8</v>
      </c>
      <c r="L142" s="211">
        <v>0</v>
      </c>
      <c r="M142" s="211"/>
      <c r="N142" s="211">
        <f t="shared" si="0"/>
        <v>0</v>
      </c>
      <c r="O142" s="201"/>
      <c r="P142" s="201"/>
      <c r="Q142" s="201"/>
      <c r="R142" s="142"/>
      <c r="T142" s="143" t="s">
        <v>5</v>
      </c>
      <c r="U142" s="40" t="s">
        <v>37</v>
      </c>
      <c r="V142" s="144">
        <v>0</v>
      </c>
      <c r="W142" s="144">
        <f t="shared" si="1"/>
        <v>0</v>
      </c>
      <c r="X142" s="144">
        <v>0.00031</v>
      </c>
      <c r="Y142" s="144">
        <f t="shared" si="2"/>
        <v>0.00248</v>
      </c>
      <c r="Z142" s="144">
        <v>0</v>
      </c>
      <c r="AA142" s="145">
        <f t="shared" si="3"/>
        <v>0</v>
      </c>
      <c r="AR142" s="18" t="s">
        <v>225</v>
      </c>
      <c r="AT142" s="18" t="s">
        <v>204</v>
      </c>
      <c r="AU142" s="18" t="s">
        <v>144</v>
      </c>
      <c r="AY142" s="18" t="s">
        <v>137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144</v>
      </c>
      <c r="BK142" s="146">
        <f t="shared" si="9"/>
        <v>0</v>
      </c>
      <c r="BL142" s="18" t="s">
        <v>327</v>
      </c>
      <c r="BM142" s="18" t="s">
        <v>1036</v>
      </c>
    </row>
    <row r="143" spans="2:65" s="1" customFormat="1" ht="16.5" customHeight="1">
      <c r="B143" s="137"/>
      <c r="C143" s="138" t="s">
        <v>475</v>
      </c>
      <c r="D143" s="138" t="s">
        <v>139</v>
      </c>
      <c r="E143" s="139" t="s">
        <v>1037</v>
      </c>
      <c r="F143" s="200" t="s">
        <v>1038</v>
      </c>
      <c r="G143" s="200"/>
      <c r="H143" s="200"/>
      <c r="I143" s="200"/>
      <c r="J143" s="140" t="s">
        <v>193</v>
      </c>
      <c r="K143" s="141">
        <v>5</v>
      </c>
      <c r="L143" s="201">
        <v>0</v>
      </c>
      <c r="M143" s="201"/>
      <c r="N143" s="201">
        <f t="shared" si="0"/>
        <v>0</v>
      </c>
      <c r="O143" s="201"/>
      <c r="P143" s="201"/>
      <c r="Q143" s="201"/>
      <c r="R143" s="142"/>
      <c r="T143" s="143" t="s">
        <v>5</v>
      </c>
      <c r="U143" s="40" t="s">
        <v>37</v>
      </c>
      <c r="V143" s="144">
        <v>0.20054</v>
      </c>
      <c r="W143" s="144">
        <f t="shared" si="1"/>
        <v>1.0027</v>
      </c>
      <c r="X143" s="144">
        <v>0.0001</v>
      </c>
      <c r="Y143" s="144">
        <f t="shared" si="2"/>
        <v>0.0005</v>
      </c>
      <c r="Z143" s="144">
        <v>0</v>
      </c>
      <c r="AA143" s="145">
        <f t="shared" si="3"/>
        <v>0</v>
      </c>
      <c r="AR143" s="18" t="s">
        <v>327</v>
      </c>
      <c r="AT143" s="18" t="s">
        <v>139</v>
      </c>
      <c r="AU143" s="18" t="s">
        <v>144</v>
      </c>
      <c r="AY143" s="18" t="s">
        <v>137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144</v>
      </c>
      <c r="BK143" s="146">
        <f t="shared" si="9"/>
        <v>0</v>
      </c>
      <c r="BL143" s="18" t="s">
        <v>327</v>
      </c>
      <c r="BM143" s="18" t="s">
        <v>1039</v>
      </c>
    </row>
    <row r="144" spans="2:65" s="1" customFormat="1" ht="25.5" customHeight="1">
      <c r="B144" s="137"/>
      <c r="C144" s="147" t="s">
        <v>479</v>
      </c>
      <c r="D144" s="147" t="s">
        <v>204</v>
      </c>
      <c r="E144" s="148" t="s">
        <v>1040</v>
      </c>
      <c r="F144" s="210" t="s">
        <v>1041</v>
      </c>
      <c r="G144" s="210"/>
      <c r="H144" s="210"/>
      <c r="I144" s="210"/>
      <c r="J144" s="149" t="s">
        <v>193</v>
      </c>
      <c r="K144" s="150">
        <v>5</v>
      </c>
      <c r="L144" s="211">
        <v>0</v>
      </c>
      <c r="M144" s="211"/>
      <c r="N144" s="211">
        <f t="shared" si="0"/>
        <v>0</v>
      </c>
      <c r="O144" s="201"/>
      <c r="P144" s="201"/>
      <c r="Q144" s="201"/>
      <c r="R144" s="142"/>
      <c r="T144" s="143" t="s">
        <v>5</v>
      </c>
      <c r="U144" s="40" t="s">
        <v>37</v>
      </c>
      <c r="V144" s="144">
        <v>0</v>
      </c>
      <c r="W144" s="144">
        <f t="shared" si="1"/>
        <v>0</v>
      </c>
      <c r="X144" s="144">
        <v>4E-05</v>
      </c>
      <c r="Y144" s="144">
        <f t="shared" si="2"/>
        <v>0.0002</v>
      </c>
      <c r="Z144" s="144">
        <v>0</v>
      </c>
      <c r="AA144" s="145">
        <f t="shared" si="3"/>
        <v>0</v>
      </c>
      <c r="AR144" s="18" t="s">
        <v>225</v>
      </c>
      <c r="AT144" s="18" t="s">
        <v>204</v>
      </c>
      <c r="AU144" s="18" t="s">
        <v>144</v>
      </c>
      <c r="AY144" s="18" t="s">
        <v>137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144</v>
      </c>
      <c r="BK144" s="146">
        <f t="shared" si="9"/>
        <v>0</v>
      </c>
      <c r="BL144" s="18" t="s">
        <v>327</v>
      </c>
      <c r="BM144" s="18" t="s">
        <v>1042</v>
      </c>
    </row>
    <row r="145" spans="2:65" s="1" customFormat="1" ht="16.5" customHeight="1">
      <c r="B145" s="137"/>
      <c r="C145" s="138" t="s">
        <v>455</v>
      </c>
      <c r="D145" s="138" t="s">
        <v>139</v>
      </c>
      <c r="E145" s="139" t="s">
        <v>1043</v>
      </c>
      <c r="F145" s="200" t="s">
        <v>1044</v>
      </c>
      <c r="G145" s="200"/>
      <c r="H145" s="200"/>
      <c r="I145" s="200"/>
      <c r="J145" s="140" t="s">
        <v>193</v>
      </c>
      <c r="K145" s="141">
        <v>17</v>
      </c>
      <c r="L145" s="201">
        <v>0</v>
      </c>
      <c r="M145" s="201"/>
      <c r="N145" s="201">
        <f t="shared" si="0"/>
        <v>0</v>
      </c>
      <c r="O145" s="201"/>
      <c r="P145" s="201"/>
      <c r="Q145" s="201"/>
      <c r="R145" s="142"/>
      <c r="T145" s="143" t="s">
        <v>5</v>
      </c>
      <c r="U145" s="40" t="s">
        <v>37</v>
      </c>
      <c r="V145" s="144">
        <v>0.21554</v>
      </c>
      <c r="W145" s="144">
        <f t="shared" si="1"/>
        <v>3.66418</v>
      </c>
      <c r="X145" s="144">
        <v>0.0001</v>
      </c>
      <c r="Y145" s="144">
        <f t="shared" si="2"/>
        <v>0.0017</v>
      </c>
      <c r="Z145" s="144">
        <v>0</v>
      </c>
      <c r="AA145" s="145">
        <f t="shared" si="3"/>
        <v>0</v>
      </c>
      <c r="AR145" s="18" t="s">
        <v>327</v>
      </c>
      <c r="AT145" s="18" t="s">
        <v>139</v>
      </c>
      <c r="AU145" s="18" t="s">
        <v>144</v>
      </c>
      <c r="AY145" s="18" t="s">
        <v>137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144</v>
      </c>
      <c r="BK145" s="146">
        <f t="shared" si="9"/>
        <v>0</v>
      </c>
      <c r="BL145" s="18" t="s">
        <v>327</v>
      </c>
      <c r="BM145" s="18" t="s">
        <v>1045</v>
      </c>
    </row>
    <row r="146" spans="2:65" s="1" customFormat="1" ht="25.5" customHeight="1">
      <c r="B146" s="137"/>
      <c r="C146" s="147" t="s">
        <v>459</v>
      </c>
      <c r="D146" s="147" t="s">
        <v>204</v>
      </c>
      <c r="E146" s="148" t="s">
        <v>1046</v>
      </c>
      <c r="F146" s="210" t="s">
        <v>1047</v>
      </c>
      <c r="G146" s="210"/>
      <c r="H146" s="210"/>
      <c r="I146" s="210"/>
      <c r="J146" s="149" t="s">
        <v>193</v>
      </c>
      <c r="K146" s="150">
        <v>2</v>
      </c>
      <c r="L146" s="211">
        <v>0</v>
      </c>
      <c r="M146" s="211"/>
      <c r="N146" s="211">
        <f t="shared" si="0"/>
        <v>0</v>
      </c>
      <c r="O146" s="201"/>
      <c r="P146" s="201"/>
      <c r="Q146" s="201"/>
      <c r="R146" s="142"/>
      <c r="T146" s="143" t="s">
        <v>5</v>
      </c>
      <c r="U146" s="40" t="s">
        <v>37</v>
      </c>
      <c r="V146" s="144">
        <v>0</v>
      </c>
      <c r="W146" s="144">
        <f t="shared" si="1"/>
        <v>0</v>
      </c>
      <c r="X146" s="144">
        <v>4E-05</v>
      </c>
      <c r="Y146" s="144">
        <f t="shared" si="2"/>
        <v>8E-05</v>
      </c>
      <c r="Z146" s="144">
        <v>0</v>
      </c>
      <c r="AA146" s="145">
        <f t="shared" si="3"/>
        <v>0</v>
      </c>
      <c r="AR146" s="18" t="s">
        <v>225</v>
      </c>
      <c r="AT146" s="18" t="s">
        <v>204</v>
      </c>
      <c r="AU146" s="18" t="s">
        <v>144</v>
      </c>
      <c r="AY146" s="18" t="s">
        <v>137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144</v>
      </c>
      <c r="BK146" s="146">
        <f t="shared" si="9"/>
        <v>0</v>
      </c>
      <c r="BL146" s="18" t="s">
        <v>327</v>
      </c>
      <c r="BM146" s="18" t="s">
        <v>1048</v>
      </c>
    </row>
    <row r="147" spans="2:65" s="1" customFormat="1" ht="25.5" customHeight="1">
      <c r="B147" s="137"/>
      <c r="C147" s="147" t="s">
        <v>463</v>
      </c>
      <c r="D147" s="147" t="s">
        <v>204</v>
      </c>
      <c r="E147" s="148" t="s">
        <v>1049</v>
      </c>
      <c r="F147" s="210" t="s">
        <v>1050</v>
      </c>
      <c r="G147" s="210"/>
      <c r="H147" s="210"/>
      <c r="I147" s="210"/>
      <c r="J147" s="149" t="s">
        <v>193</v>
      </c>
      <c r="K147" s="150">
        <v>13</v>
      </c>
      <c r="L147" s="211">
        <v>0</v>
      </c>
      <c r="M147" s="211"/>
      <c r="N147" s="211">
        <f t="shared" si="0"/>
        <v>0</v>
      </c>
      <c r="O147" s="201"/>
      <c r="P147" s="201"/>
      <c r="Q147" s="201"/>
      <c r="R147" s="142"/>
      <c r="T147" s="143" t="s">
        <v>5</v>
      </c>
      <c r="U147" s="40" t="s">
        <v>37</v>
      </c>
      <c r="V147" s="144">
        <v>0</v>
      </c>
      <c r="W147" s="144">
        <f t="shared" si="1"/>
        <v>0</v>
      </c>
      <c r="X147" s="144">
        <v>5E-05</v>
      </c>
      <c r="Y147" s="144">
        <f t="shared" si="2"/>
        <v>0.00065</v>
      </c>
      <c r="Z147" s="144">
        <v>0</v>
      </c>
      <c r="AA147" s="145">
        <f t="shared" si="3"/>
        <v>0</v>
      </c>
      <c r="AR147" s="18" t="s">
        <v>225</v>
      </c>
      <c r="AT147" s="18" t="s">
        <v>204</v>
      </c>
      <c r="AU147" s="18" t="s">
        <v>144</v>
      </c>
      <c r="AY147" s="18" t="s">
        <v>137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144</v>
      </c>
      <c r="BK147" s="146">
        <f t="shared" si="9"/>
        <v>0</v>
      </c>
      <c r="BL147" s="18" t="s">
        <v>327</v>
      </c>
      <c r="BM147" s="18" t="s">
        <v>1051</v>
      </c>
    </row>
    <row r="148" spans="2:65" s="1" customFormat="1" ht="25.5" customHeight="1">
      <c r="B148" s="137"/>
      <c r="C148" s="147" t="s">
        <v>471</v>
      </c>
      <c r="D148" s="147" t="s">
        <v>204</v>
      </c>
      <c r="E148" s="148" t="s">
        <v>1052</v>
      </c>
      <c r="F148" s="210" t="s">
        <v>1053</v>
      </c>
      <c r="G148" s="210"/>
      <c r="H148" s="210"/>
      <c r="I148" s="210"/>
      <c r="J148" s="149" t="s">
        <v>193</v>
      </c>
      <c r="K148" s="150">
        <v>2</v>
      </c>
      <c r="L148" s="211">
        <v>0</v>
      </c>
      <c r="M148" s="211"/>
      <c r="N148" s="211">
        <f t="shared" si="0"/>
        <v>0</v>
      </c>
      <c r="O148" s="201"/>
      <c r="P148" s="201"/>
      <c r="Q148" s="201"/>
      <c r="R148" s="142"/>
      <c r="T148" s="143" t="s">
        <v>5</v>
      </c>
      <c r="U148" s="40" t="s">
        <v>37</v>
      </c>
      <c r="V148" s="144">
        <v>0</v>
      </c>
      <c r="W148" s="144">
        <f t="shared" si="1"/>
        <v>0</v>
      </c>
      <c r="X148" s="144">
        <v>5E-05</v>
      </c>
      <c r="Y148" s="144">
        <f t="shared" si="2"/>
        <v>0.0001</v>
      </c>
      <c r="Z148" s="144">
        <v>0</v>
      </c>
      <c r="AA148" s="145">
        <f t="shared" si="3"/>
        <v>0</v>
      </c>
      <c r="AR148" s="18" t="s">
        <v>225</v>
      </c>
      <c r="AT148" s="18" t="s">
        <v>204</v>
      </c>
      <c r="AU148" s="18" t="s">
        <v>144</v>
      </c>
      <c r="AY148" s="18" t="s">
        <v>137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8" t="s">
        <v>144</v>
      </c>
      <c r="BK148" s="146">
        <f t="shared" si="9"/>
        <v>0</v>
      </c>
      <c r="BL148" s="18" t="s">
        <v>327</v>
      </c>
      <c r="BM148" s="18" t="s">
        <v>1054</v>
      </c>
    </row>
    <row r="149" spans="2:65" s="1" customFormat="1" ht="16.5" customHeight="1">
      <c r="B149" s="137"/>
      <c r="C149" s="138" t="s">
        <v>801</v>
      </c>
      <c r="D149" s="138" t="s">
        <v>139</v>
      </c>
      <c r="E149" s="139" t="s">
        <v>1055</v>
      </c>
      <c r="F149" s="200" t="s">
        <v>1056</v>
      </c>
      <c r="G149" s="200"/>
      <c r="H149" s="200"/>
      <c r="I149" s="200"/>
      <c r="J149" s="140" t="s">
        <v>193</v>
      </c>
      <c r="K149" s="141">
        <v>7</v>
      </c>
      <c r="L149" s="201">
        <v>0</v>
      </c>
      <c r="M149" s="201"/>
      <c r="N149" s="201">
        <f t="shared" si="0"/>
        <v>0</v>
      </c>
      <c r="O149" s="201"/>
      <c r="P149" s="201"/>
      <c r="Q149" s="201"/>
      <c r="R149" s="142"/>
      <c r="T149" s="143" t="s">
        <v>5</v>
      </c>
      <c r="U149" s="40" t="s">
        <v>37</v>
      </c>
      <c r="V149" s="144">
        <v>0.29018</v>
      </c>
      <c r="W149" s="144">
        <f t="shared" si="1"/>
        <v>2.03126</v>
      </c>
      <c r="X149" s="144">
        <v>0.00019</v>
      </c>
      <c r="Y149" s="144">
        <f t="shared" si="2"/>
        <v>0.00133</v>
      </c>
      <c r="Z149" s="144">
        <v>0</v>
      </c>
      <c r="AA149" s="145">
        <f t="shared" si="3"/>
        <v>0</v>
      </c>
      <c r="AR149" s="18" t="s">
        <v>327</v>
      </c>
      <c r="AT149" s="18" t="s">
        <v>139</v>
      </c>
      <c r="AU149" s="18" t="s">
        <v>144</v>
      </c>
      <c r="AY149" s="18" t="s">
        <v>137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8" t="s">
        <v>144</v>
      </c>
      <c r="BK149" s="146">
        <f t="shared" si="9"/>
        <v>0</v>
      </c>
      <c r="BL149" s="18" t="s">
        <v>327</v>
      </c>
      <c r="BM149" s="18" t="s">
        <v>1057</v>
      </c>
    </row>
    <row r="150" spans="2:65" s="1" customFormat="1" ht="25.5" customHeight="1">
      <c r="B150" s="137"/>
      <c r="C150" s="147" t="s">
        <v>447</v>
      </c>
      <c r="D150" s="147" t="s">
        <v>204</v>
      </c>
      <c r="E150" s="148" t="s">
        <v>1058</v>
      </c>
      <c r="F150" s="210" t="s">
        <v>1059</v>
      </c>
      <c r="G150" s="210"/>
      <c r="H150" s="210"/>
      <c r="I150" s="210"/>
      <c r="J150" s="149" t="s">
        <v>193</v>
      </c>
      <c r="K150" s="150">
        <v>4</v>
      </c>
      <c r="L150" s="211">
        <v>0</v>
      </c>
      <c r="M150" s="211"/>
      <c r="N150" s="211">
        <f t="shared" si="0"/>
        <v>0</v>
      </c>
      <c r="O150" s="201"/>
      <c r="P150" s="201"/>
      <c r="Q150" s="201"/>
      <c r="R150" s="142"/>
      <c r="T150" s="143" t="s">
        <v>5</v>
      </c>
      <c r="U150" s="40" t="s">
        <v>37</v>
      </c>
      <c r="V150" s="144">
        <v>0</v>
      </c>
      <c r="W150" s="144">
        <f t="shared" si="1"/>
        <v>0</v>
      </c>
      <c r="X150" s="144">
        <v>0.00021</v>
      </c>
      <c r="Y150" s="144">
        <f t="shared" si="2"/>
        <v>0.00084</v>
      </c>
      <c r="Z150" s="144">
        <v>0</v>
      </c>
      <c r="AA150" s="145">
        <f t="shared" si="3"/>
        <v>0</v>
      </c>
      <c r="AR150" s="18" t="s">
        <v>225</v>
      </c>
      <c r="AT150" s="18" t="s">
        <v>204</v>
      </c>
      <c r="AU150" s="18" t="s">
        <v>144</v>
      </c>
      <c r="AY150" s="18" t="s">
        <v>137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8" t="s">
        <v>144</v>
      </c>
      <c r="BK150" s="146">
        <f t="shared" si="9"/>
        <v>0</v>
      </c>
      <c r="BL150" s="18" t="s">
        <v>327</v>
      </c>
      <c r="BM150" s="18" t="s">
        <v>1060</v>
      </c>
    </row>
    <row r="151" spans="2:65" s="1" customFormat="1" ht="25.5" customHeight="1">
      <c r="B151" s="137"/>
      <c r="C151" s="147" t="s">
        <v>451</v>
      </c>
      <c r="D151" s="147" t="s">
        <v>204</v>
      </c>
      <c r="E151" s="148" t="s">
        <v>1061</v>
      </c>
      <c r="F151" s="210" t="s">
        <v>1062</v>
      </c>
      <c r="G151" s="210"/>
      <c r="H151" s="210"/>
      <c r="I151" s="210"/>
      <c r="J151" s="149" t="s">
        <v>193</v>
      </c>
      <c r="K151" s="150">
        <v>3</v>
      </c>
      <c r="L151" s="211">
        <v>0</v>
      </c>
      <c r="M151" s="211"/>
      <c r="N151" s="211">
        <f t="shared" si="0"/>
        <v>0</v>
      </c>
      <c r="O151" s="201"/>
      <c r="P151" s="201"/>
      <c r="Q151" s="201"/>
      <c r="R151" s="142"/>
      <c r="T151" s="143" t="s">
        <v>5</v>
      </c>
      <c r="U151" s="40" t="s">
        <v>37</v>
      </c>
      <c r="V151" s="144">
        <v>0</v>
      </c>
      <c r="W151" s="144">
        <f t="shared" si="1"/>
        <v>0</v>
      </c>
      <c r="X151" s="144">
        <v>0.00033</v>
      </c>
      <c r="Y151" s="144">
        <f t="shared" si="2"/>
        <v>0.00099</v>
      </c>
      <c r="Z151" s="144">
        <v>0</v>
      </c>
      <c r="AA151" s="145">
        <f t="shared" si="3"/>
        <v>0</v>
      </c>
      <c r="AR151" s="18" t="s">
        <v>225</v>
      </c>
      <c r="AT151" s="18" t="s">
        <v>204</v>
      </c>
      <c r="AU151" s="18" t="s">
        <v>144</v>
      </c>
      <c r="AY151" s="18" t="s">
        <v>137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8" t="s">
        <v>144</v>
      </c>
      <c r="BK151" s="146">
        <f t="shared" si="9"/>
        <v>0</v>
      </c>
      <c r="BL151" s="18" t="s">
        <v>327</v>
      </c>
      <c r="BM151" s="18" t="s">
        <v>1063</v>
      </c>
    </row>
    <row r="152" spans="2:65" s="1" customFormat="1" ht="16.5" customHeight="1">
      <c r="B152" s="137"/>
      <c r="C152" s="138" t="s">
        <v>829</v>
      </c>
      <c r="D152" s="138" t="s">
        <v>139</v>
      </c>
      <c r="E152" s="139" t="s">
        <v>1064</v>
      </c>
      <c r="F152" s="200" t="s">
        <v>1065</v>
      </c>
      <c r="G152" s="200"/>
      <c r="H152" s="200"/>
      <c r="I152" s="200"/>
      <c r="J152" s="140" t="s">
        <v>193</v>
      </c>
      <c r="K152" s="141">
        <v>3</v>
      </c>
      <c r="L152" s="201">
        <v>0</v>
      </c>
      <c r="M152" s="201"/>
      <c r="N152" s="201">
        <f t="shared" si="0"/>
        <v>0</v>
      </c>
      <c r="O152" s="201"/>
      <c r="P152" s="201"/>
      <c r="Q152" s="201"/>
      <c r="R152" s="142"/>
      <c r="T152" s="143" t="s">
        <v>5</v>
      </c>
      <c r="U152" s="40" t="s">
        <v>37</v>
      </c>
      <c r="V152" s="144">
        <v>0.21554</v>
      </c>
      <c r="W152" s="144">
        <f t="shared" si="1"/>
        <v>0.64662</v>
      </c>
      <c r="X152" s="144">
        <v>0.0001</v>
      </c>
      <c r="Y152" s="144">
        <f t="shared" si="2"/>
        <v>0.0003</v>
      </c>
      <c r="Z152" s="144">
        <v>0</v>
      </c>
      <c r="AA152" s="145">
        <f t="shared" si="3"/>
        <v>0</v>
      </c>
      <c r="AR152" s="18" t="s">
        <v>327</v>
      </c>
      <c r="AT152" s="18" t="s">
        <v>139</v>
      </c>
      <c r="AU152" s="18" t="s">
        <v>144</v>
      </c>
      <c r="AY152" s="18" t="s">
        <v>137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8" t="s">
        <v>144</v>
      </c>
      <c r="BK152" s="146">
        <f t="shared" si="9"/>
        <v>0</v>
      </c>
      <c r="BL152" s="18" t="s">
        <v>327</v>
      </c>
      <c r="BM152" s="18" t="s">
        <v>1066</v>
      </c>
    </row>
    <row r="153" spans="2:65" s="1" customFormat="1" ht="25.5" customHeight="1">
      <c r="B153" s="137"/>
      <c r="C153" s="147" t="s">
        <v>833</v>
      </c>
      <c r="D153" s="147" t="s">
        <v>204</v>
      </c>
      <c r="E153" s="148" t="s">
        <v>1067</v>
      </c>
      <c r="F153" s="210" t="s">
        <v>1068</v>
      </c>
      <c r="G153" s="210"/>
      <c r="H153" s="210"/>
      <c r="I153" s="210"/>
      <c r="J153" s="149" t="s">
        <v>193</v>
      </c>
      <c r="K153" s="150">
        <v>3</v>
      </c>
      <c r="L153" s="211">
        <v>0</v>
      </c>
      <c r="M153" s="211"/>
      <c r="N153" s="211">
        <f t="shared" si="0"/>
        <v>0</v>
      </c>
      <c r="O153" s="201"/>
      <c r="P153" s="201"/>
      <c r="Q153" s="201"/>
      <c r="R153" s="142"/>
      <c r="T153" s="143" t="s">
        <v>5</v>
      </c>
      <c r="U153" s="40" t="s">
        <v>37</v>
      </c>
      <c r="V153" s="144">
        <v>0</v>
      </c>
      <c r="W153" s="144">
        <f t="shared" si="1"/>
        <v>0</v>
      </c>
      <c r="X153" s="144">
        <v>4E-05</v>
      </c>
      <c r="Y153" s="144">
        <f t="shared" si="2"/>
        <v>0.00012</v>
      </c>
      <c r="Z153" s="144">
        <v>0</v>
      </c>
      <c r="AA153" s="145">
        <f t="shared" si="3"/>
        <v>0</v>
      </c>
      <c r="AR153" s="18" t="s">
        <v>225</v>
      </c>
      <c r="AT153" s="18" t="s">
        <v>204</v>
      </c>
      <c r="AU153" s="18" t="s">
        <v>144</v>
      </c>
      <c r="AY153" s="18" t="s">
        <v>137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8" t="s">
        <v>144</v>
      </c>
      <c r="BK153" s="146">
        <f t="shared" si="9"/>
        <v>0</v>
      </c>
      <c r="BL153" s="18" t="s">
        <v>327</v>
      </c>
      <c r="BM153" s="18" t="s">
        <v>1069</v>
      </c>
    </row>
    <row r="154" spans="2:65" s="1" customFormat="1" ht="38.25" customHeight="1">
      <c r="B154" s="137"/>
      <c r="C154" s="138" t="s">
        <v>249</v>
      </c>
      <c r="D154" s="138" t="s">
        <v>139</v>
      </c>
      <c r="E154" s="139" t="s">
        <v>1070</v>
      </c>
      <c r="F154" s="200" t="s">
        <v>1071</v>
      </c>
      <c r="G154" s="200"/>
      <c r="H154" s="200"/>
      <c r="I154" s="200"/>
      <c r="J154" s="140" t="s">
        <v>193</v>
      </c>
      <c r="K154" s="141">
        <v>3</v>
      </c>
      <c r="L154" s="201">
        <v>0</v>
      </c>
      <c r="M154" s="201"/>
      <c r="N154" s="201">
        <f t="shared" si="0"/>
        <v>0</v>
      </c>
      <c r="O154" s="201"/>
      <c r="P154" s="201"/>
      <c r="Q154" s="201"/>
      <c r="R154" s="142"/>
      <c r="T154" s="143" t="s">
        <v>5</v>
      </c>
      <c r="U154" s="40" t="s">
        <v>37</v>
      </c>
      <c r="V154" s="144">
        <v>0.149</v>
      </c>
      <c r="W154" s="144">
        <f t="shared" si="1"/>
        <v>0.447</v>
      </c>
      <c r="X154" s="144">
        <v>0</v>
      </c>
      <c r="Y154" s="144">
        <f t="shared" si="2"/>
        <v>0</v>
      </c>
      <c r="Z154" s="144">
        <v>0</v>
      </c>
      <c r="AA154" s="145">
        <f t="shared" si="3"/>
        <v>0</v>
      </c>
      <c r="AR154" s="18" t="s">
        <v>327</v>
      </c>
      <c r="AT154" s="18" t="s">
        <v>139</v>
      </c>
      <c r="AU154" s="18" t="s">
        <v>144</v>
      </c>
      <c r="AY154" s="18" t="s">
        <v>137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8" t="s">
        <v>144</v>
      </c>
      <c r="BK154" s="146">
        <f t="shared" si="9"/>
        <v>0</v>
      </c>
      <c r="BL154" s="18" t="s">
        <v>327</v>
      </c>
      <c r="BM154" s="18" t="s">
        <v>1072</v>
      </c>
    </row>
    <row r="155" spans="2:65" s="1" customFormat="1" ht="38.25" customHeight="1">
      <c r="B155" s="137"/>
      <c r="C155" s="138" t="s">
        <v>253</v>
      </c>
      <c r="D155" s="138" t="s">
        <v>139</v>
      </c>
      <c r="E155" s="139" t="s">
        <v>1073</v>
      </c>
      <c r="F155" s="200" t="s">
        <v>1074</v>
      </c>
      <c r="G155" s="200"/>
      <c r="H155" s="200"/>
      <c r="I155" s="200"/>
      <c r="J155" s="140" t="s">
        <v>193</v>
      </c>
      <c r="K155" s="141">
        <v>4</v>
      </c>
      <c r="L155" s="201">
        <v>0</v>
      </c>
      <c r="M155" s="201"/>
      <c r="N155" s="201">
        <f t="shared" si="0"/>
        <v>0</v>
      </c>
      <c r="O155" s="201"/>
      <c r="P155" s="201"/>
      <c r="Q155" s="201"/>
      <c r="R155" s="142"/>
      <c r="T155" s="143" t="s">
        <v>5</v>
      </c>
      <c r="U155" s="40" t="s">
        <v>37</v>
      </c>
      <c r="V155" s="144">
        <v>0.165</v>
      </c>
      <c r="W155" s="144">
        <f t="shared" si="1"/>
        <v>0.66</v>
      </c>
      <c r="X155" s="144">
        <v>0</v>
      </c>
      <c r="Y155" s="144">
        <f t="shared" si="2"/>
        <v>0</v>
      </c>
      <c r="Z155" s="144">
        <v>0</v>
      </c>
      <c r="AA155" s="145">
        <f t="shared" si="3"/>
        <v>0</v>
      </c>
      <c r="AR155" s="18" t="s">
        <v>327</v>
      </c>
      <c r="AT155" s="18" t="s">
        <v>139</v>
      </c>
      <c r="AU155" s="18" t="s">
        <v>144</v>
      </c>
      <c r="AY155" s="18" t="s">
        <v>137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8" t="s">
        <v>144</v>
      </c>
      <c r="BK155" s="146">
        <f t="shared" si="9"/>
        <v>0</v>
      </c>
      <c r="BL155" s="18" t="s">
        <v>327</v>
      </c>
      <c r="BM155" s="18" t="s">
        <v>1075</v>
      </c>
    </row>
    <row r="156" spans="2:65" s="1" customFormat="1" ht="38.25" customHeight="1">
      <c r="B156" s="137"/>
      <c r="C156" s="138" t="s">
        <v>295</v>
      </c>
      <c r="D156" s="138" t="s">
        <v>139</v>
      </c>
      <c r="E156" s="139" t="s">
        <v>1076</v>
      </c>
      <c r="F156" s="200" t="s">
        <v>1077</v>
      </c>
      <c r="G156" s="200"/>
      <c r="H156" s="200"/>
      <c r="I156" s="200"/>
      <c r="J156" s="140" t="s">
        <v>193</v>
      </c>
      <c r="K156" s="141">
        <v>3</v>
      </c>
      <c r="L156" s="201">
        <v>0</v>
      </c>
      <c r="M156" s="201"/>
      <c r="N156" s="201">
        <f t="shared" si="0"/>
        <v>0</v>
      </c>
      <c r="O156" s="201"/>
      <c r="P156" s="201"/>
      <c r="Q156" s="201"/>
      <c r="R156" s="142"/>
      <c r="T156" s="143" t="s">
        <v>5</v>
      </c>
      <c r="U156" s="40" t="s">
        <v>37</v>
      </c>
      <c r="V156" s="144">
        <v>0.244</v>
      </c>
      <c r="W156" s="144">
        <f t="shared" si="1"/>
        <v>0.732</v>
      </c>
      <c r="X156" s="144">
        <v>0</v>
      </c>
      <c r="Y156" s="144">
        <f t="shared" si="2"/>
        <v>0</v>
      </c>
      <c r="Z156" s="144">
        <v>0</v>
      </c>
      <c r="AA156" s="145">
        <f t="shared" si="3"/>
        <v>0</v>
      </c>
      <c r="AR156" s="18" t="s">
        <v>327</v>
      </c>
      <c r="AT156" s="18" t="s">
        <v>139</v>
      </c>
      <c r="AU156" s="18" t="s">
        <v>144</v>
      </c>
      <c r="AY156" s="18" t="s">
        <v>137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8" t="s">
        <v>144</v>
      </c>
      <c r="BK156" s="146">
        <f t="shared" si="9"/>
        <v>0</v>
      </c>
      <c r="BL156" s="18" t="s">
        <v>327</v>
      </c>
      <c r="BM156" s="18" t="s">
        <v>1078</v>
      </c>
    </row>
    <row r="157" spans="2:63" s="9" customFormat="1" ht="29.25" customHeight="1">
      <c r="B157" s="126"/>
      <c r="C157" s="127"/>
      <c r="D157" s="136" t="s">
        <v>113</v>
      </c>
      <c r="E157" s="136"/>
      <c r="F157" s="136"/>
      <c r="G157" s="136"/>
      <c r="H157" s="136"/>
      <c r="I157" s="136"/>
      <c r="J157" s="136"/>
      <c r="K157" s="136"/>
      <c r="L157" s="136"/>
      <c r="M157" s="136"/>
      <c r="N157" s="198">
        <f>BK157</f>
        <v>0</v>
      </c>
      <c r="O157" s="199"/>
      <c r="P157" s="199"/>
      <c r="Q157" s="199"/>
      <c r="R157" s="129"/>
      <c r="T157" s="130"/>
      <c r="U157" s="127"/>
      <c r="V157" s="127"/>
      <c r="W157" s="131">
        <f>SUM(W158:W190)</f>
        <v>32.09762</v>
      </c>
      <c r="X157" s="127"/>
      <c r="Y157" s="131">
        <f>SUM(Y158:Y190)</f>
        <v>2.36459</v>
      </c>
      <c r="Z157" s="127"/>
      <c r="AA157" s="132">
        <f>SUM(AA158:AA190)</f>
        <v>0</v>
      </c>
      <c r="AR157" s="133" t="s">
        <v>144</v>
      </c>
      <c r="AT157" s="134" t="s">
        <v>69</v>
      </c>
      <c r="AU157" s="134" t="s">
        <v>77</v>
      </c>
      <c r="AY157" s="133" t="s">
        <v>137</v>
      </c>
      <c r="BK157" s="135">
        <f>SUM(BK158:BK190)</f>
        <v>0</v>
      </c>
    </row>
    <row r="158" spans="2:65" s="1" customFormat="1" ht="25.5" customHeight="1">
      <c r="B158" s="137"/>
      <c r="C158" s="138" t="s">
        <v>837</v>
      </c>
      <c r="D158" s="138" t="s">
        <v>139</v>
      </c>
      <c r="E158" s="139" t="s">
        <v>1079</v>
      </c>
      <c r="F158" s="200" t="s">
        <v>1080</v>
      </c>
      <c r="G158" s="200"/>
      <c r="H158" s="200"/>
      <c r="I158" s="200"/>
      <c r="J158" s="140" t="s">
        <v>228</v>
      </c>
      <c r="K158" s="141">
        <v>8</v>
      </c>
      <c r="L158" s="201">
        <v>0</v>
      </c>
      <c r="M158" s="201"/>
      <c r="N158" s="201">
        <f aca="true" t="shared" si="10" ref="N158:N190">ROUND(L158*K158,2)</f>
        <v>0</v>
      </c>
      <c r="O158" s="201"/>
      <c r="P158" s="201"/>
      <c r="Q158" s="201"/>
      <c r="R158" s="142"/>
      <c r="T158" s="143" t="s">
        <v>5</v>
      </c>
      <c r="U158" s="40" t="s">
        <v>37</v>
      </c>
      <c r="V158" s="144">
        <v>0.2215</v>
      </c>
      <c r="W158" s="144">
        <f aca="true" t="shared" si="11" ref="W158:W190">V158*K158</f>
        <v>1.772</v>
      </c>
      <c r="X158" s="144">
        <v>0.00037</v>
      </c>
      <c r="Y158" s="144">
        <f aca="true" t="shared" si="12" ref="Y158:Y190">X158*K158</f>
        <v>0.00296</v>
      </c>
      <c r="Z158" s="144">
        <v>0</v>
      </c>
      <c r="AA158" s="145">
        <f aca="true" t="shared" si="13" ref="AA158:AA190">Z158*K158</f>
        <v>0</v>
      </c>
      <c r="AR158" s="18" t="s">
        <v>327</v>
      </c>
      <c r="AT158" s="18" t="s">
        <v>139</v>
      </c>
      <c r="AU158" s="18" t="s">
        <v>144</v>
      </c>
      <c r="AY158" s="18" t="s">
        <v>137</v>
      </c>
      <c r="BE158" s="146">
        <f aca="true" t="shared" si="14" ref="BE158:BE190">IF(U158="základná",N158,0)</f>
        <v>0</v>
      </c>
      <c r="BF158" s="146">
        <f aca="true" t="shared" si="15" ref="BF158:BF190">IF(U158="znížená",N158,0)</f>
        <v>0</v>
      </c>
      <c r="BG158" s="146">
        <f aca="true" t="shared" si="16" ref="BG158:BG190">IF(U158="zákl. prenesená",N158,0)</f>
        <v>0</v>
      </c>
      <c r="BH158" s="146">
        <f aca="true" t="shared" si="17" ref="BH158:BH190">IF(U158="zníž. prenesená",N158,0)</f>
        <v>0</v>
      </c>
      <c r="BI158" s="146">
        <f aca="true" t="shared" si="18" ref="BI158:BI190">IF(U158="nulová",N158,0)</f>
        <v>0</v>
      </c>
      <c r="BJ158" s="18" t="s">
        <v>144</v>
      </c>
      <c r="BK158" s="146">
        <f aca="true" t="shared" si="19" ref="BK158:BK190">ROUND(L158*K158,2)</f>
        <v>0</v>
      </c>
      <c r="BL158" s="18" t="s">
        <v>327</v>
      </c>
      <c r="BM158" s="18" t="s">
        <v>1081</v>
      </c>
    </row>
    <row r="159" spans="2:65" s="1" customFormat="1" ht="25.5" customHeight="1">
      <c r="B159" s="137"/>
      <c r="C159" s="147" t="s">
        <v>234</v>
      </c>
      <c r="D159" s="147" t="s">
        <v>204</v>
      </c>
      <c r="E159" s="148" t="s">
        <v>1082</v>
      </c>
      <c r="F159" s="210" t="s">
        <v>1083</v>
      </c>
      <c r="G159" s="210"/>
      <c r="H159" s="210"/>
      <c r="I159" s="210"/>
      <c r="J159" s="149" t="s">
        <v>193</v>
      </c>
      <c r="K159" s="150">
        <v>2</v>
      </c>
      <c r="L159" s="211">
        <v>0</v>
      </c>
      <c r="M159" s="211"/>
      <c r="N159" s="211">
        <f t="shared" si="10"/>
        <v>0</v>
      </c>
      <c r="O159" s="201"/>
      <c r="P159" s="201"/>
      <c r="Q159" s="201"/>
      <c r="R159" s="142"/>
      <c r="T159" s="143" t="s">
        <v>5</v>
      </c>
      <c r="U159" s="40" t="s">
        <v>37</v>
      </c>
      <c r="V159" s="144">
        <v>0</v>
      </c>
      <c r="W159" s="144">
        <f t="shared" si="11"/>
        <v>0</v>
      </c>
      <c r="X159" s="144">
        <v>0.00016</v>
      </c>
      <c r="Y159" s="144">
        <f t="shared" si="12"/>
        <v>0.00032</v>
      </c>
      <c r="Z159" s="144">
        <v>0</v>
      </c>
      <c r="AA159" s="145">
        <f t="shared" si="13"/>
        <v>0</v>
      </c>
      <c r="AR159" s="18" t="s">
        <v>225</v>
      </c>
      <c r="AT159" s="18" t="s">
        <v>204</v>
      </c>
      <c r="AU159" s="18" t="s">
        <v>144</v>
      </c>
      <c r="AY159" s="18" t="s">
        <v>137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8" t="s">
        <v>144</v>
      </c>
      <c r="BK159" s="146">
        <f t="shared" si="19"/>
        <v>0</v>
      </c>
      <c r="BL159" s="18" t="s">
        <v>327</v>
      </c>
      <c r="BM159" s="18" t="s">
        <v>1084</v>
      </c>
    </row>
    <row r="160" spans="2:65" s="1" customFormat="1" ht="25.5" customHeight="1">
      <c r="B160" s="137"/>
      <c r="C160" s="147" t="s">
        <v>419</v>
      </c>
      <c r="D160" s="147" t="s">
        <v>204</v>
      </c>
      <c r="E160" s="148" t="s">
        <v>1085</v>
      </c>
      <c r="F160" s="210" t="s">
        <v>1086</v>
      </c>
      <c r="G160" s="210"/>
      <c r="H160" s="210"/>
      <c r="I160" s="210"/>
      <c r="J160" s="149" t="s">
        <v>193</v>
      </c>
      <c r="K160" s="150">
        <v>3</v>
      </c>
      <c r="L160" s="211">
        <v>0</v>
      </c>
      <c r="M160" s="211"/>
      <c r="N160" s="211">
        <f t="shared" si="10"/>
        <v>0</v>
      </c>
      <c r="O160" s="201"/>
      <c r="P160" s="201"/>
      <c r="Q160" s="201"/>
      <c r="R160" s="142"/>
      <c r="T160" s="143" t="s">
        <v>5</v>
      </c>
      <c r="U160" s="40" t="s">
        <v>37</v>
      </c>
      <c r="V160" s="144">
        <v>0</v>
      </c>
      <c r="W160" s="144">
        <f t="shared" si="11"/>
        <v>0</v>
      </c>
      <c r="X160" s="144">
        <v>0.00017</v>
      </c>
      <c r="Y160" s="144">
        <f t="shared" si="12"/>
        <v>0.00051</v>
      </c>
      <c r="Z160" s="144">
        <v>0</v>
      </c>
      <c r="AA160" s="145">
        <f t="shared" si="13"/>
        <v>0</v>
      </c>
      <c r="AR160" s="18" t="s">
        <v>225</v>
      </c>
      <c r="AT160" s="18" t="s">
        <v>204</v>
      </c>
      <c r="AU160" s="18" t="s">
        <v>144</v>
      </c>
      <c r="AY160" s="18" t="s">
        <v>137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8" t="s">
        <v>144</v>
      </c>
      <c r="BK160" s="146">
        <f t="shared" si="19"/>
        <v>0</v>
      </c>
      <c r="BL160" s="18" t="s">
        <v>327</v>
      </c>
      <c r="BM160" s="18" t="s">
        <v>1087</v>
      </c>
    </row>
    <row r="161" spans="2:65" s="1" customFormat="1" ht="25.5" customHeight="1">
      <c r="B161" s="137"/>
      <c r="C161" s="147" t="s">
        <v>467</v>
      </c>
      <c r="D161" s="147" t="s">
        <v>204</v>
      </c>
      <c r="E161" s="148" t="s">
        <v>1088</v>
      </c>
      <c r="F161" s="210" t="s">
        <v>1089</v>
      </c>
      <c r="G161" s="210"/>
      <c r="H161" s="210"/>
      <c r="I161" s="210"/>
      <c r="J161" s="149" t="s">
        <v>193</v>
      </c>
      <c r="K161" s="150">
        <v>1</v>
      </c>
      <c r="L161" s="211">
        <v>0</v>
      </c>
      <c r="M161" s="211"/>
      <c r="N161" s="211">
        <f t="shared" si="10"/>
        <v>0</v>
      </c>
      <c r="O161" s="201"/>
      <c r="P161" s="201"/>
      <c r="Q161" s="201"/>
      <c r="R161" s="142"/>
      <c r="T161" s="143" t="s">
        <v>5</v>
      </c>
      <c r="U161" s="40" t="s">
        <v>37</v>
      </c>
      <c r="V161" s="144">
        <v>0</v>
      </c>
      <c r="W161" s="144">
        <f t="shared" si="11"/>
        <v>0</v>
      </c>
      <c r="X161" s="144">
        <v>0.00019</v>
      </c>
      <c r="Y161" s="144">
        <f t="shared" si="12"/>
        <v>0.00019</v>
      </c>
      <c r="Z161" s="144">
        <v>0</v>
      </c>
      <c r="AA161" s="145">
        <f t="shared" si="13"/>
        <v>0</v>
      </c>
      <c r="AR161" s="18" t="s">
        <v>225</v>
      </c>
      <c r="AT161" s="18" t="s">
        <v>204</v>
      </c>
      <c r="AU161" s="18" t="s">
        <v>144</v>
      </c>
      <c r="AY161" s="18" t="s">
        <v>137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8" t="s">
        <v>144</v>
      </c>
      <c r="BK161" s="146">
        <f t="shared" si="19"/>
        <v>0</v>
      </c>
      <c r="BL161" s="18" t="s">
        <v>327</v>
      </c>
      <c r="BM161" s="18" t="s">
        <v>1090</v>
      </c>
    </row>
    <row r="162" spans="2:65" s="1" customFormat="1" ht="25.5" customHeight="1">
      <c r="B162" s="137"/>
      <c r="C162" s="147" t="s">
        <v>483</v>
      </c>
      <c r="D162" s="147" t="s">
        <v>204</v>
      </c>
      <c r="E162" s="148" t="s">
        <v>1091</v>
      </c>
      <c r="F162" s="210" t="s">
        <v>1092</v>
      </c>
      <c r="G162" s="210"/>
      <c r="H162" s="210"/>
      <c r="I162" s="210"/>
      <c r="J162" s="149" t="s">
        <v>193</v>
      </c>
      <c r="K162" s="150">
        <v>1</v>
      </c>
      <c r="L162" s="211">
        <v>0</v>
      </c>
      <c r="M162" s="211"/>
      <c r="N162" s="211">
        <f t="shared" si="10"/>
        <v>0</v>
      </c>
      <c r="O162" s="201"/>
      <c r="P162" s="201"/>
      <c r="Q162" s="201"/>
      <c r="R162" s="142"/>
      <c r="T162" s="143" t="s">
        <v>5</v>
      </c>
      <c r="U162" s="40" t="s">
        <v>37</v>
      </c>
      <c r="V162" s="144">
        <v>0</v>
      </c>
      <c r="W162" s="144">
        <f t="shared" si="11"/>
        <v>0</v>
      </c>
      <c r="X162" s="144">
        <v>0.00039</v>
      </c>
      <c r="Y162" s="144">
        <f t="shared" si="12"/>
        <v>0.00039</v>
      </c>
      <c r="Z162" s="144">
        <v>0</v>
      </c>
      <c r="AA162" s="145">
        <f t="shared" si="13"/>
        <v>0</v>
      </c>
      <c r="AR162" s="18" t="s">
        <v>225</v>
      </c>
      <c r="AT162" s="18" t="s">
        <v>204</v>
      </c>
      <c r="AU162" s="18" t="s">
        <v>144</v>
      </c>
      <c r="AY162" s="18" t="s">
        <v>137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8" t="s">
        <v>144</v>
      </c>
      <c r="BK162" s="146">
        <f t="shared" si="19"/>
        <v>0</v>
      </c>
      <c r="BL162" s="18" t="s">
        <v>327</v>
      </c>
      <c r="BM162" s="18" t="s">
        <v>1093</v>
      </c>
    </row>
    <row r="163" spans="2:65" s="1" customFormat="1" ht="25.5" customHeight="1">
      <c r="B163" s="137"/>
      <c r="C163" s="147" t="s">
        <v>487</v>
      </c>
      <c r="D163" s="147" t="s">
        <v>204</v>
      </c>
      <c r="E163" s="148" t="s">
        <v>1094</v>
      </c>
      <c r="F163" s="210" t="s">
        <v>1095</v>
      </c>
      <c r="G163" s="210"/>
      <c r="H163" s="210"/>
      <c r="I163" s="210"/>
      <c r="J163" s="149" t="s">
        <v>193</v>
      </c>
      <c r="K163" s="150">
        <v>3</v>
      </c>
      <c r="L163" s="211">
        <v>0</v>
      </c>
      <c r="M163" s="211"/>
      <c r="N163" s="211">
        <f t="shared" si="10"/>
        <v>0</v>
      </c>
      <c r="O163" s="201"/>
      <c r="P163" s="201"/>
      <c r="Q163" s="201"/>
      <c r="R163" s="142"/>
      <c r="T163" s="143" t="s">
        <v>5</v>
      </c>
      <c r="U163" s="40" t="s">
        <v>37</v>
      </c>
      <c r="V163" s="144">
        <v>0</v>
      </c>
      <c r="W163" s="144">
        <f t="shared" si="11"/>
        <v>0</v>
      </c>
      <c r="X163" s="144">
        <v>0.00027</v>
      </c>
      <c r="Y163" s="144">
        <f t="shared" si="12"/>
        <v>0.00081</v>
      </c>
      <c r="Z163" s="144">
        <v>0</v>
      </c>
      <c r="AA163" s="145">
        <f t="shared" si="13"/>
        <v>0</v>
      </c>
      <c r="AR163" s="18" t="s">
        <v>225</v>
      </c>
      <c r="AT163" s="18" t="s">
        <v>204</v>
      </c>
      <c r="AU163" s="18" t="s">
        <v>144</v>
      </c>
      <c r="AY163" s="18" t="s">
        <v>137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8" t="s">
        <v>144</v>
      </c>
      <c r="BK163" s="146">
        <f t="shared" si="19"/>
        <v>0</v>
      </c>
      <c r="BL163" s="18" t="s">
        <v>327</v>
      </c>
      <c r="BM163" s="18" t="s">
        <v>1096</v>
      </c>
    </row>
    <row r="164" spans="2:65" s="1" customFormat="1" ht="25.5" customHeight="1">
      <c r="B164" s="137"/>
      <c r="C164" s="147" t="s">
        <v>491</v>
      </c>
      <c r="D164" s="147" t="s">
        <v>204</v>
      </c>
      <c r="E164" s="148" t="s">
        <v>1097</v>
      </c>
      <c r="F164" s="210" t="s">
        <v>1098</v>
      </c>
      <c r="G164" s="210"/>
      <c r="H164" s="210"/>
      <c r="I164" s="210"/>
      <c r="J164" s="149" t="s">
        <v>193</v>
      </c>
      <c r="K164" s="150">
        <v>1</v>
      </c>
      <c r="L164" s="211">
        <v>0</v>
      </c>
      <c r="M164" s="211"/>
      <c r="N164" s="211">
        <f t="shared" si="10"/>
        <v>0</v>
      </c>
      <c r="O164" s="201"/>
      <c r="P164" s="201"/>
      <c r="Q164" s="201"/>
      <c r="R164" s="142"/>
      <c r="T164" s="143" t="s">
        <v>5</v>
      </c>
      <c r="U164" s="40" t="s">
        <v>37</v>
      </c>
      <c r="V164" s="144">
        <v>0</v>
      </c>
      <c r="W164" s="144">
        <f t="shared" si="11"/>
        <v>0</v>
      </c>
      <c r="X164" s="144">
        <v>0.00029</v>
      </c>
      <c r="Y164" s="144">
        <f t="shared" si="12"/>
        <v>0.00029</v>
      </c>
      <c r="Z164" s="144">
        <v>0</v>
      </c>
      <c r="AA164" s="145">
        <f t="shared" si="13"/>
        <v>0</v>
      </c>
      <c r="AR164" s="18" t="s">
        <v>225</v>
      </c>
      <c r="AT164" s="18" t="s">
        <v>204</v>
      </c>
      <c r="AU164" s="18" t="s">
        <v>144</v>
      </c>
      <c r="AY164" s="18" t="s">
        <v>137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8" t="s">
        <v>144</v>
      </c>
      <c r="BK164" s="146">
        <f t="shared" si="19"/>
        <v>0</v>
      </c>
      <c r="BL164" s="18" t="s">
        <v>327</v>
      </c>
      <c r="BM164" s="18" t="s">
        <v>1099</v>
      </c>
    </row>
    <row r="165" spans="2:65" s="1" customFormat="1" ht="25.5" customHeight="1">
      <c r="B165" s="137"/>
      <c r="C165" s="147" t="s">
        <v>495</v>
      </c>
      <c r="D165" s="147" t="s">
        <v>204</v>
      </c>
      <c r="E165" s="148" t="s">
        <v>1100</v>
      </c>
      <c r="F165" s="210" t="s">
        <v>1101</v>
      </c>
      <c r="G165" s="210"/>
      <c r="H165" s="210"/>
      <c r="I165" s="210"/>
      <c r="J165" s="149" t="s">
        <v>193</v>
      </c>
      <c r="K165" s="150">
        <v>2</v>
      </c>
      <c r="L165" s="211">
        <v>0</v>
      </c>
      <c r="M165" s="211"/>
      <c r="N165" s="211">
        <f t="shared" si="10"/>
        <v>0</v>
      </c>
      <c r="O165" s="201"/>
      <c r="P165" s="201"/>
      <c r="Q165" s="201"/>
      <c r="R165" s="142"/>
      <c r="T165" s="143" t="s">
        <v>5</v>
      </c>
      <c r="U165" s="40" t="s">
        <v>37</v>
      </c>
      <c r="V165" s="144">
        <v>0</v>
      </c>
      <c r="W165" s="144">
        <f t="shared" si="11"/>
        <v>0</v>
      </c>
      <c r="X165" s="144">
        <v>0.00029</v>
      </c>
      <c r="Y165" s="144">
        <f t="shared" si="12"/>
        <v>0.00058</v>
      </c>
      <c r="Z165" s="144">
        <v>0</v>
      </c>
      <c r="AA165" s="145">
        <f t="shared" si="13"/>
        <v>0</v>
      </c>
      <c r="AR165" s="18" t="s">
        <v>225</v>
      </c>
      <c r="AT165" s="18" t="s">
        <v>204</v>
      </c>
      <c r="AU165" s="18" t="s">
        <v>144</v>
      </c>
      <c r="AY165" s="18" t="s">
        <v>137</v>
      </c>
      <c r="BE165" s="146">
        <f t="shared" si="14"/>
        <v>0</v>
      </c>
      <c r="BF165" s="146">
        <f t="shared" si="15"/>
        <v>0</v>
      </c>
      <c r="BG165" s="146">
        <f t="shared" si="16"/>
        <v>0</v>
      </c>
      <c r="BH165" s="146">
        <f t="shared" si="17"/>
        <v>0</v>
      </c>
      <c r="BI165" s="146">
        <f t="shared" si="18"/>
        <v>0</v>
      </c>
      <c r="BJ165" s="18" t="s">
        <v>144</v>
      </c>
      <c r="BK165" s="146">
        <f t="shared" si="19"/>
        <v>0</v>
      </c>
      <c r="BL165" s="18" t="s">
        <v>327</v>
      </c>
      <c r="BM165" s="18" t="s">
        <v>1102</v>
      </c>
    </row>
    <row r="166" spans="2:65" s="1" customFormat="1" ht="25.5" customHeight="1">
      <c r="B166" s="137"/>
      <c r="C166" s="147" t="s">
        <v>931</v>
      </c>
      <c r="D166" s="147" t="s">
        <v>204</v>
      </c>
      <c r="E166" s="148" t="s">
        <v>1103</v>
      </c>
      <c r="F166" s="210" t="s">
        <v>1104</v>
      </c>
      <c r="G166" s="210"/>
      <c r="H166" s="210"/>
      <c r="I166" s="210"/>
      <c r="J166" s="149" t="s">
        <v>193</v>
      </c>
      <c r="K166" s="150">
        <v>1</v>
      </c>
      <c r="L166" s="211">
        <v>0</v>
      </c>
      <c r="M166" s="211"/>
      <c r="N166" s="211">
        <f t="shared" si="10"/>
        <v>0</v>
      </c>
      <c r="O166" s="201"/>
      <c r="P166" s="201"/>
      <c r="Q166" s="201"/>
      <c r="R166" s="142"/>
      <c r="T166" s="143" t="s">
        <v>5</v>
      </c>
      <c r="U166" s="40" t="s">
        <v>37</v>
      </c>
      <c r="V166" s="144">
        <v>0</v>
      </c>
      <c r="W166" s="144">
        <f t="shared" si="11"/>
        <v>0</v>
      </c>
      <c r="X166" s="144">
        <v>0.00025</v>
      </c>
      <c r="Y166" s="144">
        <f t="shared" si="12"/>
        <v>0.00025</v>
      </c>
      <c r="Z166" s="144">
        <v>0</v>
      </c>
      <c r="AA166" s="145">
        <f t="shared" si="13"/>
        <v>0</v>
      </c>
      <c r="AR166" s="18" t="s">
        <v>225</v>
      </c>
      <c r="AT166" s="18" t="s">
        <v>204</v>
      </c>
      <c r="AU166" s="18" t="s">
        <v>144</v>
      </c>
      <c r="AY166" s="18" t="s">
        <v>137</v>
      </c>
      <c r="BE166" s="146">
        <f t="shared" si="14"/>
        <v>0</v>
      </c>
      <c r="BF166" s="146">
        <f t="shared" si="15"/>
        <v>0</v>
      </c>
      <c r="BG166" s="146">
        <f t="shared" si="16"/>
        <v>0</v>
      </c>
      <c r="BH166" s="146">
        <f t="shared" si="17"/>
        <v>0</v>
      </c>
      <c r="BI166" s="146">
        <f t="shared" si="18"/>
        <v>0</v>
      </c>
      <c r="BJ166" s="18" t="s">
        <v>144</v>
      </c>
      <c r="BK166" s="146">
        <f t="shared" si="19"/>
        <v>0</v>
      </c>
      <c r="BL166" s="18" t="s">
        <v>327</v>
      </c>
      <c r="BM166" s="18" t="s">
        <v>1105</v>
      </c>
    </row>
    <row r="167" spans="2:65" s="1" customFormat="1" ht="25.5" customHeight="1">
      <c r="B167" s="137"/>
      <c r="C167" s="147" t="s">
        <v>535</v>
      </c>
      <c r="D167" s="147" t="s">
        <v>204</v>
      </c>
      <c r="E167" s="148" t="s">
        <v>1106</v>
      </c>
      <c r="F167" s="210" t="s">
        <v>1107</v>
      </c>
      <c r="G167" s="210"/>
      <c r="H167" s="210"/>
      <c r="I167" s="210"/>
      <c r="J167" s="149" t="s">
        <v>193</v>
      </c>
      <c r="K167" s="150">
        <v>10</v>
      </c>
      <c r="L167" s="211">
        <v>0</v>
      </c>
      <c r="M167" s="211"/>
      <c r="N167" s="211">
        <f t="shared" si="10"/>
        <v>0</v>
      </c>
      <c r="O167" s="201"/>
      <c r="P167" s="201"/>
      <c r="Q167" s="201"/>
      <c r="R167" s="142"/>
      <c r="T167" s="143" t="s">
        <v>5</v>
      </c>
      <c r="U167" s="40" t="s">
        <v>37</v>
      </c>
      <c r="V167" s="144">
        <v>0</v>
      </c>
      <c r="W167" s="144">
        <f t="shared" si="11"/>
        <v>0</v>
      </c>
      <c r="X167" s="144">
        <v>3E-05</v>
      </c>
      <c r="Y167" s="144">
        <f t="shared" si="12"/>
        <v>0.0003</v>
      </c>
      <c r="Z167" s="144">
        <v>0</v>
      </c>
      <c r="AA167" s="145">
        <f t="shared" si="13"/>
        <v>0</v>
      </c>
      <c r="AR167" s="18" t="s">
        <v>225</v>
      </c>
      <c r="AT167" s="18" t="s">
        <v>204</v>
      </c>
      <c r="AU167" s="18" t="s">
        <v>144</v>
      </c>
      <c r="AY167" s="18" t="s">
        <v>137</v>
      </c>
      <c r="BE167" s="146">
        <f t="shared" si="14"/>
        <v>0</v>
      </c>
      <c r="BF167" s="146">
        <f t="shared" si="15"/>
        <v>0</v>
      </c>
      <c r="BG167" s="146">
        <f t="shared" si="16"/>
        <v>0</v>
      </c>
      <c r="BH167" s="146">
        <f t="shared" si="17"/>
        <v>0</v>
      </c>
      <c r="BI167" s="146">
        <f t="shared" si="18"/>
        <v>0</v>
      </c>
      <c r="BJ167" s="18" t="s">
        <v>144</v>
      </c>
      <c r="BK167" s="146">
        <f t="shared" si="19"/>
        <v>0</v>
      </c>
      <c r="BL167" s="18" t="s">
        <v>327</v>
      </c>
      <c r="BM167" s="18" t="s">
        <v>1108</v>
      </c>
    </row>
    <row r="168" spans="2:65" s="1" customFormat="1" ht="25.5" customHeight="1">
      <c r="B168" s="137"/>
      <c r="C168" s="147" t="s">
        <v>539</v>
      </c>
      <c r="D168" s="147" t="s">
        <v>204</v>
      </c>
      <c r="E168" s="148" t="s">
        <v>1109</v>
      </c>
      <c r="F168" s="210" t="s">
        <v>1110</v>
      </c>
      <c r="G168" s="210"/>
      <c r="H168" s="210"/>
      <c r="I168" s="210"/>
      <c r="J168" s="149" t="s">
        <v>193</v>
      </c>
      <c r="K168" s="150">
        <v>20</v>
      </c>
      <c r="L168" s="211">
        <v>0</v>
      </c>
      <c r="M168" s="211"/>
      <c r="N168" s="211">
        <f t="shared" si="10"/>
        <v>0</v>
      </c>
      <c r="O168" s="201"/>
      <c r="P168" s="201"/>
      <c r="Q168" s="201"/>
      <c r="R168" s="142"/>
      <c r="T168" s="143" t="s">
        <v>5</v>
      </c>
      <c r="U168" s="40" t="s">
        <v>37</v>
      </c>
      <c r="V168" s="144">
        <v>0</v>
      </c>
      <c r="W168" s="144">
        <f t="shared" si="11"/>
        <v>0</v>
      </c>
      <c r="X168" s="144">
        <v>3E-05</v>
      </c>
      <c r="Y168" s="144">
        <f t="shared" si="12"/>
        <v>0.0006</v>
      </c>
      <c r="Z168" s="144">
        <v>0</v>
      </c>
      <c r="AA168" s="145">
        <f t="shared" si="13"/>
        <v>0</v>
      </c>
      <c r="AR168" s="18" t="s">
        <v>225</v>
      </c>
      <c r="AT168" s="18" t="s">
        <v>204</v>
      </c>
      <c r="AU168" s="18" t="s">
        <v>144</v>
      </c>
      <c r="AY168" s="18" t="s">
        <v>137</v>
      </c>
      <c r="BE168" s="146">
        <f t="shared" si="14"/>
        <v>0</v>
      </c>
      <c r="BF168" s="146">
        <f t="shared" si="15"/>
        <v>0</v>
      </c>
      <c r="BG168" s="146">
        <f t="shared" si="16"/>
        <v>0</v>
      </c>
      <c r="BH168" s="146">
        <f t="shared" si="17"/>
        <v>0</v>
      </c>
      <c r="BI168" s="146">
        <f t="shared" si="18"/>
        <v>0</v>
      </c>
      <c r="BJ168" s="18" t="s">
        <v>144</v>
      </c>
      <c r="BK168" s="146">
        <f t="shared" si="19"/>
        <v>0</v>
      </c>
      <c r="BL168" s="18" t="s">
        <v>327</v>
      </c>
      <c r="BM168" s="18" t="s">
        <v>1111</v>
      </c>
    </row>
    <row r="169" spans="2:65" s="1" customFormat="1" ht="25.5" customHeight="1">
      <c r="B169" s="137"/>
      <c r="C169" s="147" t="s">
        <v>543</v>
      </c>
      <c r="D169" s="147" t="s">
        <v>204</v>
      </c>
      <c r="E169" s="148" t="s">
        <v>1112</v>
      </c>
      <c r="F169" s="210" t="s">
        <v>1113</v>
      </c>
      <c r="G169" s="210"/>
      <c r="H169" s="210"/>
      <c r="I169" s="210"/>
      <c r="J169" s="149" t="s">
        <v>193</v>
      </c>
      <c r="K169" s="150">
        <v>12</v>
      </c>
      <c r="L169" s="211">
        <v>0</v>
      </c>
      <c r="M169" s="211"/>
      <c r="N169" s="211">
        <f t="shared" si="10"/>
        <v>0</v>
      </c>
      <c r="O169" s="201"/>
      <c r="P169" s="201"/>
      <c r="Q169" s="201"/>
      <c r="R169" s="142"/>
      <c r="T169" s="143" t="s">
        <v>5</v>
      </c>
      <c r="U169" s="40" t="s">
        <v>37</v>
      </c>
      <c r="V169" s="144">
        <v>0</v>
      </c>
      <c r="W169" s="144">
        <f t="shared" si="11"/>
        <v>0</v>
      </c>
      <c r="X169" s="144">
        <v>4E-05</v>
      </c>
      <c r="Y169" s="144">
        <f t="shared" si="12"/>
        <v>0.00048</v>
      </c>
      <c r="Z169" s="144">
        <v>0</v>
      </c>
      <c r="AA169" s="145">
        <f t="shared" si="13"/>
        <v>0</v>
      </c>
      <c r="AR169" s="18" t="s">
        <v>225</v>
      </c>
      <c r="AT169" s="18" t="s">
        <v>204</v>
      </c>
      <c r="AU169" s="18" t="s">
        <v>144</v>
      </c>
      <c r="AY169" s="18" t="s">
        <v>137</v>
      </c>
      <c r="BE169" s="146">
        <f t="shared" si="14"/>
        <v>0</v>
      </c>
      <c r="BF169" s="146">
        <f t="shared" si="15"/>
        <v>0</v>
      </c>
      <c r="BG169" s="146">
        <f t="shared" si="16"/>
        <v>0</v>
      </c>
      <c r="BH169" s="146">
        <f t="shared" si="17"/>
        <v>0</v>
      </c>
      <c r="BI169" s="146">
        <f t="shared" si="18"/>
        <v>0</v>
      </c>
      <c r="BJ169" s="18" t="s">
        <v>144</v>
      </c>
      <c r="BK169" s="146">
        <f t="shared" si="19"/>
        <v>0</v>
      </c>
      <c r="BL169" s="18" t="s">
        <v>327</v>
      </c>
      <c r="BM169" s="18" t="s">
        <v>1114</v>
      </c>
    </row>
    <row r="170" spans="2:65" s="1" customFormat="1" ht="25.5" customHeight="1">
      <c r="B170" s="137"/>
      <c r="C170" s="147" t="s">
        <v>547</v>
      </c>
      <c r="D170" s="147" t="s">
        <v>204</v>
      </c>
      <c r="E170" s="148" t="s">
        <v>1115</v>
      </c>
      <c r="F170" s="210" t="s">
        <v>1116</v>
      </c>
      <c r="G170" s="210"/>
      <c r="H170" s="210"/>
      <c r="I170" s="210"/>
      <c r="J170" s="149" t="s">
        <v>193</v>
      </c>
      <c r="K170" s="150">
        <v>16</v>
      </c>
      <c r="L170" s="211">
        <v>0</v>
      </c>
      <c r="M170" s="211"/>
      <c r="N170" s="211">
        <f t="shared" si="10"/>
        <v>0</v>
      </c>
      <c r="O170" s="201"/>
      <c r="P170" s="201"/>
      <c r="Q170" s="201"/>
      <c r="R170" s="142"/>
      <c r="T170" s="143" t="s">
        <v>5</v>
      </c>
      <c r="U170" s="40" t="s">
        <v>37</v>
      </c>
      <c r="V170" s="144">
        <v>0</v>
      </c>
      <c r="W170" s="144">
        <f t="shared" si="11"/>
        <v>0</v>
      </c>
      <c r="X170" s="144">
        <v>0.0001</v>
      </c>
      <c r="Y170" s="144">
        <f t="shared" si="12"/>
        <v>0.0016</v>
      </c>
      <c r="Z170" s="144">
        <v>0</v>
      </c>
      <c r="AA170" s="145">
        <f t="shared" si="13"/>
        <v>0</v>
      </c>
      <c r="AR170" s="18" t="s">
        <v>225</v>
      </c>
      <c r="AT170" s="18" t="s">
        <v>204</v>
      </c>
      <c r="AU170" s="18" t="s">
        <v>144</v>
      </c>
      <c r="AY170" s="18" t="s">
        <v>137</v>
      </c>
      <c r="BE170" s="146">
        <f t="shared" si="14"/>
        <v>0</v>
      </c>
      <c r="BF170" s="146">
        <f t="shared" si="15"/>
        <v>0</v>
      </c>
      <c r="BG170" s="146">
        <f t="shared" si="16"/>
        <v>0</v>
      </c>
      <c r="BH170" s="146">
        <f t="shared" si="17"/>
        <v>0</v>
      </c>
      <c r="BI170" s="146">
        <f t="shared" si="18"/>
        <v>0</v>
      </c>
      <c r="BJ170" s="18" t="s">
        <v>144</v>
      </c>
      <c r="BK170" s="146">
        <f t="shared" si="19"/>
        <v>0</v>
      </c>
      <c r="BL170" s="18" t="s">
        <v>327</v>
      </c>
      <c r="BM170" s="18" t="s">
        <v>1117</v>
      </c>
    </row>
    <row r="171" spans="2:65" s="1" customFormat="1" ht="25.5" customHeight="1">
      <c r="B171" s="137"/>
      <c r="C171" s="147" t="s">
        <v>589</v>
      </c>
      <c r="D171" s="147" t="s">
        <v>204</v>
      </c>
      <c r="E171" s="148" t="s">
        <v>1118</v>
      </c>
      <c r="F171" s="210" t="s">
        <v>1119</v>
      </c>
      <c r="G171" s="210"/>
      <c r="H171" s="210"/>
      <c r="I171" s="210"/>
      <c r="J171" s="149" t="s">
        <v>193</v>
      </c>
      <c r="K171" s="150">
        <v>1</v>
      </c>
      <c r="L171" s="211">
        <v>0</v>
      </c>
      <c r="M171" s="211"/>
      <c r="N171" s="211">
        <f t="shared" si="10"/>
        <v>0</v>
      </c>
      <c r="O171" s="201"/>
      <c r="P171" s="201"/>
      <c r="Q171" s="201"/>
      <c r="R171" s="142"/>
      <c r="T171" s="143" t="s">
        <v>5</v>
      </c>
      <c r="U171" s="40" t="s">
        <v>37</v>
      </c>
      <c r="V171" s="144">
        <v>0</v>
      </c>
      <c r="W171" s="144">
        <f t="shared" si="11"/>
        <v>0</v>
      </c>
      <c r="X171" s="144">
        <v>0.0001</v>
      </c>
      <c r="Y171" s="144">
        <f t="shared" si="12"/>
        <v>0.0001</v>
      </c>
      <c r="Z171" s="144">
        <v>0</v>
      </c>
      <c r="AA171" s="145">
        <f t="shared" si="13"/>
        <v>0</v>
      </c>
      <c r="AR171" s="18" t="s">
        <v>225</v>
      </c>
      <c r="AT171" s="18" t="s">
        <v>204</v>
      </c>
      <c r="AU171" s="18" t="s">
        <v>144</v>
      </c>
      <c r="AY171" s="18" t="s">
        <v>137</v>
      </c>
      <c r="BE171" s="146">
        <f t="shared" si="14"/>
        <v>0</v>
      </c>
      <c r="BF171" s="146">
        <f t="shared" si="15"/>
        <v>0</v>
      </c>
      <c r="BG171" s="146">
        <f t="shared" si="16"/>
        <v>0</v>
      </c>
      <c r="BH171" s="146">
        <f t="shared" si="17"/>
        <v>0</v>
      </c>
      <c r="BI171" s="146">
        <f t="shared" si="18"/>
        <v>0</v>
      </c>
      <c r="BJ171" s="18" t="s">
        <v>144</v>
      </c>
      <c r="BK171" s="146">
        <f t="shared" si="19"/>
        <v>0</v>
      </c>
      <c r="BL171" s="18" t="s">
        <v>327</v>
      </c>
      <c r="BM171" s="18" t="s">
        <v>1120</v>
      </c>
    </row>
    <row r="172" spans="2:65" s="1" customFormat="1" ht="38.25" customHeight="1">
      <c r="B172" s="137"/>
      <c r="C172" s="147" t="s">
        <v>593</v>
      </c>
      <c r="D172" s="147" t="s">
        <v>204</v>
      </c>
      <c r="E172" s="148" t="s">
        <v>1121</v>
      </c>
      <c r="F172" s="210" t="s">
        <v>1122</v>
      </c>
      <c r="G172" s="210"/>
      <c r="H172" s="210"/>
      <c r="I172" s="210"/>
      <c r="J172" s="149" t="s">
        <v>193</v>
      </c>
      <c r="K172" s="150">
        <v>2</v>
      </c>
      <c r="L172" s="211">
        <v>0</v>
      </c>
      <c r="M172" s="211"/>
      <c r="N172" s="211">
        <f t="shared" si="10"/>
        <v>0</v>
      </c>
      <c r="O172" s="201"/>
      <c r="P172" s="201"/>
      <c r="Q172" s="201"/>
      <c r="R172" s="142"/>
      <c r="T172" s="143" t="s">
        <v>5</v>
      </c>
      <c r="U172" s="40" t="s">
        <v>37</v>
      </c>
      <c r="V172" s="144">
        <v>0</v>
      </c>
      <c r="W172" s="144">
        <f t="shared" si="11"/>
        <v>0</v>
      </c>
      <c r="X172" s="144">
        <v>0.0001</v>
      </c>
      <c r="Y172" s="144">
        <f t="shared" si="12"/>
        <v>0.0002</v>
      </c>
      <c r="Z172" s="144">
        <v>0</v>
      </c>
      <c r="AA172" s="145">
        <f t="shared" si="13"/>
        <v>0</v>
      </c>
      <c r="AR172" s="18" t="s">
        <v>225</v>
      </c>
      <c r="AT172" s="18" t="s">
        <v>204</v>
      </c>
      <c r="AU172" s="18" t="s">
        <v>144</v>
      </c>
      <c r="AY172" s="18" t="s">
        <v>137</v>
      </c>
      <c r="BE172" s="146">
        <f t="shared" si="14"/>
        <v>0</v>
      </c>
      <c r="BF172" s="146">
        <f t="shared" si="15"/>
        <v>0</v>
      </c>
      <c r="BG172" s="146">
        <f t="shared" si="16"/>
        <v>0</v>
      </c>
      <c r="BH172" s="146">
        <f t="shared" si="17"/>
        <v>0</v>
      </c>
      <c r="BI172" s="146">
        <f t="shared" si="18"/>
        <v>0</v>
      </c>
      <c r="BJ172" s="18" t="s">
        <v>144</v>
      </c>
      <c r="BK172" s="146">
        <f t="shared" si="19"/>
        <v>0</v>
      </c>
      <c r="BL172" s="18" t="s">
        <v>327</v>
      </c>
      <c r="BM172" s="18" t="s">
        <v>1123</v>
      </c>
    </row>
    <row r="173" spans="2:65" s="1" customFormat="1" ht="38.25" customHeight="1">
      <c r="B173" s="137"/>
      <c r="C173" s="147" t="s">
        <v>561</v>
      </c>
      <c r="D173" s="147" t="s">
        <v>204</v>
      </c>
      <c r="E173" s="148" t="s">
        <v>1124</v>
      </c>
      <c r="F173" s="210" t="s">
        <v>1125</v>
      </c>
      <c r="G173" s="210"/>
      <c r="H173" s="210"/>
      <c r="I173" s="210"/>
      <c r="J173" s="149" t="s">
        <v>193</v>
      </c>
      <c r="K173" s="150">
        <v>4</v>
      </c>
      <c r="L173" s="211">
        <v>0</v>
      </c>
      <c r="M173" s="211"/>
      <c r="N173" s="211">
        <f t="shared" si="10"/>
        <v>0</v>
      </c>
      <c r="O173" s="201"/>
      <c r="P173" s="201"/>
      <c r="Q173" s="201"/>
      <c r="R173" s="142"/>
      <c r="T173" s="143" t="s">
        <v>5</v>
      </c>
      <c r="U173" s="40" t="s">
        <v>37</v>
      </c>
      <c r="V173" s="144">
        <v>0</v>
      </c>
      <c r="W173" s="144">
        <f t="shared" si="11"/>
        <v>0</v>
      </c>
      <c r="X173" s="144">
        <v>6E-05</v>
      </c>
      <c r="Y173" s="144">
        <f t="shared" si="12"/>
        <v>0.00024</v>
      </c>
      <c r="Z173" s="144">
        <v>0</v>
      </c>
      <c r="AA173" s="145">
        <f t="shared" si="13"/>
        <v>0</v>
      </c>
      <c r="AR173" s="18" t="s">
        <v>225</v>
      </c>
      <c r="AT173" s="18" t="s">
        <v>204</v>
      </c>
      <c r="AU173" s="18" t="s">
        <v>144</v>
      </c>
      <c r="AY173" s="18" t="s">
        <v>137</v>
      </c>
      <c r="BE173" s="146">
        <f t="shared" si="14"/>
        <v>0</v>
      </c>
      <c r="BF173" s="146">
        <f t="shared" si="15"/>
        <v>0</v>
      </c>
      <c r="BG173" s="146">
        <f t="shared" si="16"/>
        <v>0</v>
      </c>
      <c r="BH173" s="146">
        <f t="shared" si="17"/>
        <v>0</v>
      </c>
      <c r="BI173" s="146">
        <f t="shared" si="18"/>
        <v>0</v>
      </c>
      <c r="BJ173" s="18" t="s">
        <v>144</v>
      </c>
      <c r="BK173" s="146">
        <f t="shared" si="19"/>
        <v>0</v>
      </c>
      <c r="BL173" s="18" t="s">
        <v>327</v>
      </c>
      <c r="BM173" s="18" t="s">
        <v>1126</v>
      </c>
    </row>
    <row r="174" spans="2:65" s="1" customFormat="1" ht="25.5" customHeight="1">
      <c r="B174" s="137"/>
      <c r="C174" s="147" t="s">
        <v>565</v>
      </c>
      <c r="D174" s="147" t="s">
        <v>204</v>
      </c>
      <c r="E174" s="148" t="s">
        <v>1127</v>
      </c>
      <c r="F174" s="210" t="s">
        <v>1128</v>
      </c>
      <c r="G174" s="210"/>
      <c r="H174" s="210"/>
      <c r="I174" s="210"/>
      <c r="J174" s="149" t="s">
        <v>193</v>
      </c>
      <c r="K174" s="150">
        <v>1</v>
      </c>
      <c r="L174" s="211">
        <v>0</v>
      </c>
      <c r="M174" s="211"/>
      <c r="N174" s="211">
        <f t="shared" si="10"/>
        <v>0</v>
      </c>
      <c r="O174" s="201"/>
      <c r="P174" s="201"/>
      <c r="Q174" s="201"/>
      <c r="R174" s="142"/>
      <c r="T174" s="143" t="s">
        <v>5</v>
      </c>
      <c r="U174" s="40" t="s">
        <v>37</v>
      </c>
      <c r="V174" s="144">
        <v>0</v>
      </c>
      <c r="W174" s="144">
        <f t="shared" si="11"/>
        <v>0</v>
      </c>
      <c r="X174" s="144">
        <v>0.00027</v>
      </c>
      <c r="Y174" s="144">
        <f t="shared" si="12"/>
        <v>0.00027</v>
      </c>
      <c r="Z174" s="144">
        <v>0</v>
      </c>
      <c r="AA174" s="145">
        <f t="shared" si="13"/>
        <v>0</v>
      </c>
      <c r="AR174" s="18" t="s">
        <v>225</v>
      </c>
      <c r="AT174" s="18" t="s">
        <v>204</v>
      </c>
      <c r="AU174" s="18" t="s">
        <v>144</v>
      </c>
      <c r="AY174" s="18" t="s">
        <v>137</v>
      </c>
      <c r="BE174" s="146">
        <f t="shared" si="14"/>
        <v>0</v>
      </c>
      <c r="BF174" s="146">
        <f t="shared" si="15"/>
        <v>0</v>
      </c>
      <c r="BG174" s="146">
        <f t="shared" si="16"/>
        <v>0</v>
      </c>
      <c r="BH174" s="146">
        <f t="shared" si="17"/>
        <v>0</v>
      </c>
      <c r="BI174" s="146">
        <f t="shared" si="18"/>
        <v>0</v>
      </c>
      <c r="BJ174" s="18" t="s">
        <v>144</v>
      </c>
      <c r="BK174" s="146">
        <f t="shared" si="19"/>
        <v>0</v>
      </c>
      <c r="BL174" s="18" t="s">
        <v>327</v>
      </c>
      <c r="BM174" s="18" t="s">
        <v>1129</v>
      </c>
    </row>
    <row r="175" spans="2:65" s="1" customFormat="1" ht="25.5" customHeight="1">
      <c r="B175" s="137"/>
      <c r="C175" s="138" t="s">
        <v>503</v>
      </c>
      <c r="D175" s="138" t="s">
        <v>139</v>
      </c>
      <c r="E175" s="139" t="s">
        <v>1130</v>
      </c>
      <c r="F175" s="200" t="s">
        <v>1131</v>
      </c>
      <c r="G175" s="200"/>
      <c r="H175" s="200"/>
      <c r="I175" s="200"/>
      <c r="J175" s="140" t="s">
        <v>228</v>
      </c>
      <c r="K175" s="141">
        <v>7.6</v>
      </c>
      <c r="L175" s="201">
        <v>0</v>
      </c>
      <c r="M175" s="201"/>
      <c r="N175" s="201">
        <f t="shared" si="10"/>
        <v>0</v>
      </c>
      <c r="O175" s="201"/>
      <c r="P175" s="201"/>
      <c r="Q175" s="201"/>
      <c r="R175" s="142"/>
      <c r="T175" s="143" t="s">
        <v>5</v>
      </c>
      <c r="U175" s="40" t="s">
        <v>37</v>
      </c>
      <c r="V175" s="144">
        <v>0.22183</v>
      </c>
      <c r="W175" s="144">
        <f t="shared" si="11"/>
        <v>1.68591</v>
      </c>
      <c r="X175" s="144">
        <v>0.00044</v>
      </c>
      <c r="Y175" s="144">
        <f t="shared" si="12"/>
        <v>0.00334</v>
      </c>
      <c r="Z175" s="144">
        <v>0</v>
      </c>
      <c r="AA175" s="145">
        <f t="shared" si="13"/>
        <v>0</v>
      </c>
      <c r="AR175" s="18" t="s">
        <v>327</v>
      </c>
      <c r="AT175" s="18" t="s">
        <v>139</v>
      </c>
      <c r="AU175" s="18" t="s">
        <v>144</v>
      </c>
      <c r="AY175" s="18" t="s">
        <v>137</v>
      </c>
      <c r="BE175" s="146">
        <f t="shared" si="14"/>
        <v>0</v>
      </c>
      <c r="BF175" s="146">
        <f t="shared" si="15"/>
        <v>0</v>
      </c>
      <c r="BG175" s="146">
        <f t="shared" si="16"/>
        <v>0</v>
      </c>
      <c r="BH175" s="146">
        <f t="shared" si="17"/>
        <v>0</v>
      </c>
      <c r="BI175" s="146">
        <f t="shared" si="18"/>
        <v>0</v>
      </c>
      <c r="BJ175" s="18" t="s">
        <v>144</v>
      </c>
      <c r="BK175" s="146">
        <f t="shared" si="19"/>
        <v>0</v>
      </c>
      <c r="BL175" s="18" t="s">
        <v>327</v>
      </c>
      <c r="BM175" s="18" t="s">
        <v>1132</v>
      </c>
    </row>
    <row r="176" spans="2:65" s="1" customFormat="1" ht="25.5" customHeight="1">
      <c r="B176" s="137"/>
      <c r="C176" s="138" t="s">
        <v>507</v>
      </c>
      <c r="D176" s="138" t="s">
        <v>139</v>
      </c>
      <c r="E176" s="139" t="s">
        <v>1133</v>
      </c>
      <c r="F176" s="200" t="s">
        <v>1134</v>
      </c>
      <c r="G176" s="200"/>
      <c r="H176" s="200"/>
      <c r="I176" s="200"/>
      <c r="J176" s="140" t="s">
        <v>228</v>
      </c>
      <c r="K176" s="141">
        <v>15.6</v>
      </c>
      <c r="L176" s="201">
        <v>0</v>
      </c>
      <c r="M176" s="201"/>
      <c r="N176" s="201">
        <f t="shared" si="10"/>
        <v>0</v>
      </c>
      <c r="O176" s="201"/>
      <c r="P176" s="201"/>
      <c r="Q176" s="201"/>
      <c r="R176" s="142"/>
      <c r="T176" s="143" t="s">
        <v>5</v>
      </c>
      <c r="U176" s="40" t="s">
        <v>37</v>
      </c>
      <c r="V176" s="144">
        <v>0.22252</v>
      </c>
      <c r="W176" s="144">
        <f t="shared" si="11"/>
        <v>3.47131</v>
      </c>
      <c r="X176" s="144">
        <v>0.00059</v>
      </c>
      <c r="Y176" s="144">
        <f t="shared" si="12"/>
        <v>0.0092</v>
      </c>
      <c r="Z176" s="144">
        <v>0</v>
      </c>
      <c r="AA176" s="145">
        <f t="shared" si="13"/>
        <v>0</v>
      </c>
      <c r="AR176" s="18" t="s">
        <v>327</v>
      </c>
      <c r="AT176" s="18" t="s">
        <v>139</v>
      </c>
      <c r="AU176" s="18" t="s">
        <v>144</v>
      </c>
      <c r="AY176" s="18" t="s">
        <v>137</v>
      </c>
      <c r="BE176" s="146">
        <f t="shared" si="14"/>
        <v>0</v>
      </c>
      <c r="BF176" s="146">
        <f t="shared" si="15"/>
        <v>0</v>
      </c>
      <c r="BG176" s="146">
        <f t="shared" si="16"/>
        <v>0</v>
      </c>
      <c r="BH176" s="146">
        <f t="shared" si="17"/>
        <v>0</v>
      </c>
      <c r="BI176" s="146">
        <f t="shared" si="18"/>
        <v>0</v>
      </c>
      <c r="BJ176" s="18" t="s">
        <v>144</v>
      </c>
      <c r="BK176" s="146">
        <f t="shared" si="19"/>
        <v>0</v>
      </c>
      <c r="BL176" s="18" t="s">
        <v>327</v>
      </c>
      <c r="BM176" s="18" t="s">
        <v>1135</v>
      </c>
    </row>
    <row r="177" spans="2:65" s="1" customFormat="1" ht="25.5" customHeight="1">
      <c r="B177" s="137"/>
      <c r="C177" s="138" t="s">
        <v>511</v>
      </c>
      <c r="D177" s="138" t="s">
        <v>139</v>
      </c>
      <c r="E177" s="139" t="s">
        <v>1136</v>
      </c>
      <c r="F177" s="200" t="s">
        <v>1137</v>
      </c>
      <c r="G177" s="200"/>
      <c r="H177" s="200"/>
      <c r="I177" s="200"/>
      <c r="J177" s="140" t="s">
        <v>228</v>
      </c>
      <c r="K177" s="141">
        <v>18.8</v>
      </c>
      <c r="L177" s="201">
        <v>0</v>
      </c>
      <c r="M177" s="201"/>
      <c r="N177" s="201">
        <f t="shared" si="10"/>
        <v>0</v>
      </c>
      <c r="O177" s="201"/>
      <c r="P177" s="201"/>
      <c r="Q177" s="201"/>
      <c r="R177" s="142"/>
      <c r="T177" s="143" t="s">
        <v>5</v>
      </c>
      <c r="U177" s="40" t="s">
        <v>37</v>
      </c>
      <c r="V177" s="144">
        <v>0.2243</v>
      </c>
      <c r="W177" s="144">
        <f t="shared" si="11"/>
        <v>4.21684</v>
      </c>
      <c r="X177" s="144">
        <v>0.00097</v>
      </c>
      <c r="Y177" s="144">
        <f t="shared" si="12"/>
        <v>0.01824</v>
      </c>
      <c r="Z177" s="144">
        <v>0</v>
      </c>
      <c r="AA177" s="145">
        <f t="shared" si="13"/>
        <v>0</v>
      </c>
      <c r="AR177" s="18" t="s">
        <v>327</v>
      </c>
      <c r="AT177" s="18" t="s">
        <v>139</v>
      </c>
      <c r="AU177" s="18" t="s">
        <v>144</v>
      </c>
      <c r="AY177" s="18" t="s">
        <v>137</v>
      </c>
      <c r="BE177" s="146">
        <f t="shared" si="14"/>
        <v>0</v>
      </c>
      <c r="BF177" s="146">
        <f t="shared" si="15"/>
        <v>0</v>
      </c>
      <c r="BG177" s="146">
        <f t="shared" si="16"/>
        <v>0</v>
      </c>
      <c r="BH177" s="146">
        <f t="shared" si="17"/>
        <v>0</v>
      </c>
      <c r="BI177" s="146">
        <f t="shared" si="18"/>
        <v>0</v>
      </c>
      <c r="BJ177" s="18" t="s">
        <v>144</v>
      </c>
      <c r="BK177" s="146">
        <f t="shared" si="19"/>
        <v>0</v>
      </c>
      <c r="BL177" s="18" t="s">
        <v>327</v>
      </c>
      <c r="BM177" s="18" t="s">
        <v>1138</v>
      </c>
    </row>
    <row r="178" spans="2:65" s="1" customFormat="1" ht="16.5" customHeight="1">
      <c r="B178" s="137"/>
      <c r="C178" s="138" t="s">
        <v>242</v>
      </c>
      <c r="D178" s="138" t="s">
        <v>139</v>
      </c>
      <c r="E178" s="139" t="s">
        <v>1139</v>
      </c>
      <c r="F178" s="200" t="s">
        <v>1140</v>
      </c>
      <c r="G178" s="200"/>
      <c r="H178" s="200"/>
      <c r="I178" s="200"/>
      <c r="J178" s="140" t="s">
        <v>193</v>
      </c>
      <c r="K178" s="141">
        <v>15</v>
      </c>
      <c r="L178" s="201">
        <v>0</v>
      </c>
      <c r="M178" s="201"/>
      <c r="N178" s="201">
        <f t="shared" si="10"/>
        <v>0</v>
      </c>
      <c r="O178" s="201"/>
      <c r="P178" s="201"/>
      <c r="Q178" s="201"/>
      <c r="R178" s="142"/>
      <c r="T178" s="143" t="s">
        <v>5</v>
      </c>
      <c r="U178" s="40" t="s">
        <v>37</v>
      </c>
      <c r="V178" s="144">
        <v>0.15011</v>
      </c>
      <c r="W178" s="144">
        <f t="shared" si="11"/>
        <v>2.25165</v>
      </c>
      <c r="X178" s="144">
        <v>2E-05</v>
      </c>
      <c r="Y178" s="144">
        <f t="shared" si="12"/>
        <v>0.0003</v>
      </c>
      <c r="Z178" s="144">
        <v>0</v>
      </c>
      <c r="AA178" s="145">
        <f t="shared" si="13"/>
        <v>0</v>
      </c>
      <c r="AR178" s="18" t="s">
        <v>327</v>
      </c>
      <c r="AT178" s="18" t="s">
        <v>139</v>
      </c>
      <c r="AU178" s="18" t="s">
        <v>144</v>
      </c>
      <c r="AY178" s="18" t="s">
        <v>137</v>
      </c>
      <c r="BE178" s="146">
        <f t="shared" si="14"/>
        <v>0</v>
      </c>
      <c r="BF178" s="146">
        <f t="shared" si="15"/>
        <v>0</v>
      </c>
      <c r="BG178" s="146">
        <f t="shared" si="16"/>
        <v>0</v>
      </c>
      <c r="BH178" s="146">
        <f t="shared" si="17"/>
        <v>0</v>
      </c>
      <c r="BI178" s="146">
        <f t="shared" si="18"/>
        <v>0</v>
      </c>
      <c r="BJ178" s="18" t="s">
        <v>144</v>
      </c>
      <c r="BK178" s="146">
        <f t="shared" si="19"/>
        <v>0</v>
      </c>
      <c r="BL178" s="18" t="s">
        <v>327</v>
      </c>
      <c r="BM178" s="18" t="s">
        <v>1141</v>
      </c>
    </row>
    <row r="179" spans="2:65" s="1" customFormat="1" ht="25.5" customHeight="1">
      <c r="B179" s="137"/>
      <c r="C179" s="147" t="s">
        <v>138</v>
      </c>
      <c r="D179" s="147" t="s">
        <v>204</v>
      </c>
      <c r="E179" s="148" t="s">
        <v>1142</v>
      </c>
      <c r="F179" s="210" t="s">
        <v>1143</v>
      </c>
      <c r="G179" s="210"/>
      <c r="H179" s="210"/>
      <c r="I179" s="210"/>
      <c r="J179" s="149" t="s">
        <v>193</v>
      </c>
      <c r="K179" s="150">
        <v>15</v>
      </c>
      <c r="L179" s="211">
        <v>0</v>
      </c>
      <c r="M179" s="211"/>
      <c r="N179" s="211">
        <f t="shared" si="10"/>
        <v>0</v>
      </c>
      <c r="O179" s="201"/>
      <c r="P179" s="201"/>
      <c r="Q179" s="201"/>
      <c r="R179" s="142"/>
      <c r="T179" s="143" t="s">
        <v>5</v>
      </c>
      <c r="U179" s="40" t="s">
        <v>37</v>
      </c>
      <c r="V179" s="144">
        <v>0</v>
      </c>
      <c r="W179" s="144">
        <f t="shared" si="11"/>
        <v>0</v>
      </c>
      <c r="X179" s="144">
        <v>5E-05</v>
      </c>
      <c r="Y179" s="144">
        <f t="shared" si="12"/>
        <v>0.00075</v>
      </c>
      <c r="Z179" s="144">
        <v>0</v>
      </c>
      <c r="AA179" s="145">
        <f t="shared" si="13"/>
        <v>0</v>
      </c>
      <c r="AR179" s="18" t="s">
        <v>225</v>
      </c>
      <c r="AT179" s="18" t="s">
        <v>204</v>
      </c>
      <c r="AU179" s="18" t="s">
        <v>144</v>
      </c>
      <c r="AY179" s="18" t="s">
        <v>137</v>
      </c>
      <c r="BE179" s="146">
        <f t="shared" si="14"/>
        <v>0</v>
      </c>
      <c r="BF179" s="146">
        <f t="shared" si="15"/>
        <v>0</v>
      </c>
      <c r="BG179" s="146">
        <f t="shared" si="16"/>
        <v>0</v>
      </c>
      <c r="BH179" s="146">
        <f t="shared" si="17"/>
        <v>0</v>
      </c>
      <c r="BI179" s="146">
        <f t="shared" si="18"/>
        <v>0</v>
      </c>
      <c r="BJ179" s="18" t="s">
        <v>144</v>
      </c>
      <c r="BK179" s="146">
        <f t="shared" si="19"/>
        <v>0</v>
      </c>
      <c r="BL179" s="18" t="s">
        <v>327</v>
      </c>
      <c r="BM179" s="18" t="s">
        <v>1144</v>
      </c>
    </row>
    <row r="180" spans="2:65" s="1" customFormat="1" ht="16.5" customHeight="1">
      <c r="B180" s="137"/>
      <c r="C180" s="138" t="s">
        <v>392</v>
      </c>
      <c r="D180" s="138" t="s">
        <v>139</v>
      </c>
      <c r="E180" s="139" t="s">
        <v>1145</v>
      </c>
      <c r="F180" s="200" t="s">
        <v>1146</v>
      </c>
      <c r="G180" s="200"/>
      <c r="H180" s="200"/>
      <c r="I180" s="200"/>
      <c r="J180" s="140" t="s">
        <v>193</v>
      </c>
      <c r="K180" s="141">
        <v>15</v>
      </c>
      <c r="L180" s="201">
        <v>0</v>
      </c>
      <c r="M180" s="201"/>
      <c r="N180" s="201">
        <f t="shared" si="10"/>
        <v>0</v>
      </c>
      <c r="O180" s="201"/>
      <c r="P180" s="201"/>
      <c r="Q180" s="201"/>
      <c r="R180" s="142"/>
      <c r="T180" s="143" t="s">
        <v>5</v>
      </c>
      <c r="U180" s="40" t="s">
        <v>37</v>
      </c>
      <c r="V180" s="144">
        <v>0.401</v>
      </c>
      <c r="W180" s="144">
        <f t="shared" si="11"/>
        <v>6.015</v>
      </c>
      <c r="X180" s="144">
        <v>0</v>
      </c>
      <c r="Y180" s="144">
        <f t="shared" si="12"/>
        <v>0</v>
      </c>
      <c r="Z180" s="144">
        <v>0</v>
      </c>
      <c r="AA180" s="145">
        <f t="shared" si="13"/>
        <v>0</v>
      </c>
      <c r="AR180" s="18" t="s">
        <v>327</v>
      </c>
      <c r="AT180" s="18" t="s">
        <v>139</v>
      </c>
      <c r="AU180" s="18" t="s">
        <v>144</v>
      </c>
      <c r="AY180" s="18" t="s">
        <v>137</v>
      </c>
      <c r="BE180" s="146">
        <f t="shared" si="14"/>
        <v>0</v>
      </c>
      <c r="BF180" s="146">
        <f t="shared" si="15"/>
        <v>0</v>
      </c>
      <c r="BG180" s="146">
        <f t="shared" si="16"/>
        <v>0</v>
      </c>
      <c r="BH180" s="146">
        <f t="shared" si="17"/>
        <v>0</v>
      </c>
      <c r="BI180" s="146">
        <f t="shared" si="18"/>
        <v>0</v>
      </c>
      <c r="BJ180" s="18" t="s">
        <v>144</v>
      </c>
      <c r="BK180" s="146">
        <f t="shared" si="19"/>
        <v>0</v>
      </c>
      <c r="BL180" s="18" t="s">
        <v>327</v>
      </c>
      <c r="BM180" s="18" t="s">
        <v>1147</v>
      </c>
    </row>
    <row r="181" spans="2:65" s="1" customFormat="1" ht="25.5" customHeight="1">
      <c r="B181" s="137"/>
      <c r="C181" s="138" t="s">
        <v>860</v>
      </c>
      <c r="D181" s="138" t="s">
        <v>139</v>
      </c>
      <c r="E181" s="139" t="s">
        <v>1148</v>
      </c>
      <c r="F181" s="200" t="s">
        <v>1149</v>
      </c>
      <c r="G181" s="200"/>
      <c r="H181" s="200"/>
      <c r="I181" s="200"/>
      <c r="J181" s="140" t="s">
        <v>193</v>
      </c>
      <c r="K181" s="141">
        <v>4</v>
      </c>
      <c r="L181" s="201">
        <v>0</v>
      </c>
      <c r="M181" s="201"/>
      <c r="N181" s="201">
        <f t="shared" si="10"/>
        <v>0</v>
      </c>
      <c r="O181" s="201"/>
      <c r="P181" s="201"/>
      <c r="Q181" s="201"/>
      <c r="R181" s="142"/>
      <c r="T181" s="143" t="s">
        <v>5</v>
      </c>
      <c r="U181" s="40" t="s">
        <v>37</v>
      </c>
      <c r="V181" s="144">
        <v>0.20621</v>
      </c>
      <c r="W181" s="144">
        <f t="shared" si="11"/>
        <v>0.82484</v>
      </c>
      <c r="X181" s="144">
        <v>4E-05</v>
      </c>
      <c r="Y181" s="144">
        <f t="shared" si="12"/>
        <v>0.00016</v>
      </c>
      <c r="Z181" s="144">
        <v>0</v>
      </c>
      <c r="AA181" s="145">
        <f t="shared" si="13"/>
        <v>0</v>
      </c>
      <c r="AR181" s="18" t="s">
        <v>327</v>
      </c>
      <c r="AT181" s="18" t="s">
        <v>139</v>
      </c>
      <c r="AU181" s="18" t="s">
        <v>144</v>
      </c>
      <c r="AY181" s="18" t="s">
        <v>137</v>
      </c>
      <c r="BE181" s="146">
        <f t="shared" si="14"/>
        <v>0</v>
      </c>
      <c r="BF181" s="146">
        <f t="shared" si="15"/>
        <v>0</v>
      </c>
      <c r="BG181" s="146">
        <f t="shared" si="16"/>
        <v>0</v>
      </c>
      <c r="BH181" s="146">
        <f t="shared" si="17"/>
        <v>0</v>
      </c>
      <c r="BI181" s="146">
        <f t="shared" si="18"/>
        <v>0</v>
      </c>
      <c r="BJ181" s="18" t="s">
        <v>144</v>
      </c>
      <c r="BK181" s="146">
        <f t="shared" si="19"/>
        <v>0</v>
      </c>
      <c r="BL181" s="18" t="s">
        <v>327</v>
      </c>
      <c r="BM181" s="18" t="s">
        <v>1150</v>
      </c>
    </row>
    <row r="182" spans="2:65" s="1" customFormat="1" ht="16.5" customHeight="1">
      <c r="B182" s="137"/>
      <c r="C182" s="147" t="s">
        <v>864</v>
      </c>
      <c r="D182" s="147" t="s">
        <v>204</v>
      </c>
      <c r="E182" s="148" t="s">
        <v>1151</v>
      </c>
      <c r="F182" s="210" t="s">
        <v>1152</v>
      </c>
      <c r="G182" s="210"/>
      <c r="H182" s="210"/>
      <c r="I182" s="210"/>
      <c r="J182" s="149" t="s">
        <v>193</v>
      </c>
      <c r="K182" s="150">
        <v>4</v>
      </c>
      <c r="L182" s="211">
        <v>0</v>
      </c>
      <c r="M182" s="211"/>
      <c r="N182" s="211">
        <f t="shared" si="10"/>
        <v>0</v>
      </c>
      <c r="O182" s="201"/>
      <c r="P182" s="201"/>
      <c r="Q182" s="201"/>
      <c r="R182" s="142"/>
      <c r="T182" s="143" t="s">
        <v>5</v>
      </c>
      <c r="U182" s="40" t="s">
        <v>37</v>
      </c>
      <c r="V182" s="144">
        <v>0</v>
      </c>
      <c r="W182" s="144">
        <f t="shared" si="11"/>
        <v>0</v>
      </c>
      <c r="X182" s="144">
        <v>0.00017</v>
      </c>
      <c r="Y182" s="144">
        <f t="shared" si="12"/>
        <v>0.00068</v>
      </c>
      <c r="Z182" s="144">
        <v>0</v>
      </c>
      <c r="AA182" s="145">
        <f t="shared" si="13"/>
        <v>0</v>
      </c>
      <c r="AR182" s="18" t="s">
        <v>225</v>
      </c>
      <c r="AT182" s="18" t="s">
        <v>204</v>
      </c>
      <c r="AU182" s="18" t="s">
        <v>144</v>
      </c>
      <c r="AY182" s="18" t="s">
        <v>137</v>
      </c>
      <c r="BE182" s="146">
        <f t="shared" si="14"/>
        <v>0</v>
      </c>
      <c r="BF182" s="146">
        <f t="shared" si="15"/>
        <v>0</v>
      </c>
      <c r="BG182" s="146">
        <f t="shared" si="16"/>
        <v>0</v>
      </c>
      <c r="BH182" s="146">
        <f t="shared" si="17"/>
        <v>0</v>
      </c>
      <c r="BI182" s="146">
        <f t="shared" si="18"/>
        <v>0</v>
      </c>
      <c r="BJ182" s="18" t="s">
        <v>144</v>
      </c>
      <c r="BK182" s="146">
        <f t="shared" si="19"/>
        <v>0</v>
      </c>
      <c r="BL182" s="18" t="s">
        <v>327</v>
      </c>
      <c r="BM182" s="18" t="s">
        <v>1153</v>
      </c>
    </row>
    <row r="183" spans="2:65" s="1" customFormat="1" ht="16.5" customHeight="1">
      <c r="B183" s="137"/>
      <c r="C183" s="147" t="s">
        <v>868</v>
      </c>
      <c r="D183" s="147" t="s">
        <v>204</v>
      </c>
      <c r="E183" s="148" t="s">
        <v>1154</v>
      </c>
      <c r="F183" s="210" t="s">
        <v>1155</v>
      </c>
      <c r="G183" s="210"/>
      <c r="H183" s="210"/>
      <c r="I183" s="210"/>
      <c r="J183" s="149" t="s">
        <v>193</v>
      </c>
      <c r="K183" s="150">
        <v>1</v>
      </c>
      <c r="L183" s="211">
        <v>0</v>
      </c>
      <c r="M183" s="211"/>
      <c r="N183" s="211">
        <f t="shared" si="10"/>
        <v>0</v>
      </c>
      <c r="O183" s="201"/>
      <c r="P183" s="201"/>
      <c r="Q183" s="201"/>
      <c r="R183" s="142"/>
      <c r="T183" s="143" t="s">
        <v>5</v>
      </c>
      <c r="U183" s="40" t="s">
        <v>37</v>
      </c>
      <c r="V183" s="144">
        <v>0</v>
      </c>
      <c r="W183" s="144">
        <f t="shared" si="11"/>
        <v>0</v>
      </c>
      <c r="X183" s="144">
        <v>0.00072</v>
      </c>
      <c r="Y183" s="144">
        <f t="shared" si="12"/>
        <v>0.00072</v>
      </c>
      <c r="Z183" s="144">
        <v>0</v>
      </c>
      <c r="AA183" s="145">
        <f t="shared" si="13"/>
        <v>0</v>
      </c>
      <c r="AR183" s="18" t="s">
        <v>225</v>
      </c>
      <c r="AT183" s="18" t="s">
        <v>204</v>
      </c>
      <c r="AU183" s="18" t="s">
        <v>144</v>
      </c>
      <c r="AY183" s="18" t="s">
        <v>137</v>
      </c>
      <c r="BE183" s="146">
        <f t="shared" si="14"/>
        <v>0</v>
      </c>
      <c r="BF183" s="146">
        <f t="shared" si="15"/>
        <v>0</v>
      </c>
      <c r="BG183" s="146">
        <f t="shared" si="16"/>
        <v>0</v>
      </c>
      <c r="BH183" s="146">
        <f t="shared" si="17"/>
        <v>0</v>
      </c>
      <c r="BI183" s="146">
        <f t="shared" si="18"/>
        <v>0</v>
      </c>
      <c r="BJ183" s="18" t="s">
        <v>144</v>
      </c>
      <c r="BK183" s="146">
        <f t="shared" si="19"/>
        <v>0</v>
      </c>
      <c r="BL183" s="18" t="s">
        <v>327</v>
      </c>
      <c r="BM183" s="18" t="s">
        <v>1156</v>
      </c>
    </row>
    <row r="184" spans="2:65" s="1" customFormat="1" ht="16.5" customHeight="1">
      <c r="B184" s="137"/>
      <c r="C184" s="138" t="s">
        <v>872</v>
      </c>
      <c r="D184" s="138" t="s">
        <v>139</v>
      </c>
      <c r="E184" s="139" t="s">
        <v>1157</v>
      </c>
      <c r="F184" s="200" t="s">
        <v>1158</v>
      </c>
      <c r="G184" s="200"/>
      <c r="H184" s="200"/>
      <c r="I184" s="200"/>
      <c r="J184" s="140" t="s">
        <v>193</v>
      </c>
      <c r="K184" s="141">
        <v>1</v>
      </c>
      <c r="L184" s="201">
        <v>0</v>
      </c>
      <c r="M184" s="201"/>
      <c r="N184" s="201">
        <f t="shared" si="10"/>
        <v>0</v>
      </c>
      <c r="O184" s="201"/>
      <c r="P184" s="201"/>
      <c r="Q184" s="201"/>
      <c r="R184" s="142"/>
      <c r="T184" s="143" t="s">
        <v>5</v>
      </c>
      <c r="U184" s="40" t="s">
        <v>37</v>
      </c>
      <c r="V184" s="144">
        <v>0.20659</v>
      </c>
      <c r="W184" s="144">
        <f t="shared" si="11"/>
        <v>0.20659</v>
      </c>
      <c r="X184" s="144">
        <v>4E-05</v>
      </c>
      <c r="Y184" s="144">
        <f t="shared" si="12"/>
        <v>4E-05</v>
      </c>
      <c r="Z184" s="144">
        <v>0</v>
      </c>
      <c r="AA184" s="145">
        <f t="shared" si="13"/>
        <v>0</v>
      </c>
      <c r="AR184" s="18" t="s">
        <v>327</v>
      </c>
      <c r="AT184" s="18" t="s">
        <v>139</v>
      </c>
      <c r="AU184" s="18" t="s">
        <v>144</v>
      </c>
      <c r="AY184" s="18" t="s">
        <v>137</v>
      </c>
      <c r="BE184" s="146">
        <f t="shared" si="14"/>
        <v>0</v>
      </c>
      <c r="BF184" s="146">
        <f t="shared" si="15"/>
        <v>0</v>
      </c>
      <c r="BG184" s="146">
        <f t="shared" si="16"/>
        <v>0</v>
      </c>
      <c r="BH184" s="146">
        <f t="shared" si="17"/>
        <v>0</v>
      </c>
      <c r="BI184" s="146">
        <f t="shared" si="18"/>
        <v>0</v>
      </c>
      <c r="BJ184" s="18" t="s">
        <v>144</v>
      </c>
      <c r="BK184" s="146">
        <f t="shared" si="19"/>
        <v>0</v>
      </c>
      <c r="BL184" s="18" t="s">
        <v>327</v>
      </c>
      <c r="BM184" s="18" t="s">
        <v>1159</v>
      </c>
    </row>
    <row r="185" spans="2:65" s="1" customFormat="1" ht="38.25" customHeight="1">
      <c r="B185" s="137"/>
      <c r="C185" s="138" t="s">
        <v>515</v>
      </c>
      <c r="D185" s="138" t="s">
        <v>139</v>
      </c>
      <c r="E185" s="139" t="s">
        <v>1160</v>
      </c>
      <c r="F185" s="200" t="s">
        <v>1161</v>
      </c>
      <c r="G185" s="200"/>
      <c r="H185" s="200"/>
      <c r="I185" s="200"/>
      <c r="J185" s="140" t="s">
        <v>193</v>
      </c>
      <c r="K185" s="141">
        <v>13</v>
      </c>
      <c r="L185" s="201">
        <v>0</v>
      </c>
      <c r="M185" s="201"/>
      <c r="N185" s="201">
        <f t="shared" si="10"/>
        <v>0</v>
      </c>
      <c r="O185" s="201"/>
      <c r="P185" s="201"/>
      <c r="Q185" s="201"/>
      <c r="R185" s="142"/>
      <c r="T185" s="143" t="s">
        <v>5</v>
      </c>
      <c r="U185" s="40" t="s">
        <v>37</v>
      </c>
      <c r="V185" s="144">
        <v>0.19788</v>
      </c>
      <c r="W185" s="144">
        <f t="shared" si="11"/>
        <v>2.57244</v>
      </c>
      <c r="X185" s="144">
        <v>0.00029</v>
      </c>
      <c r="Y185" s="144">
        <f t="shared" si="12"/>
        <v>0.00377</v>
      </c>
      <c r="Z185" s="144">
        <v>0</v>
      </c>
      <c r="AA185" s="145">
        <f t="shared" si="13"/>
        <v>0</v>
      </c>
      <c r="AR185" s="18" t="s">
        <v>327</v>
      </c>
      <c r="AT185" s="18" t="s">
        <v>139</v>
      </c>
      <c r="AU185" s="18" t="s">
        <v>144</v>
      </c>
      <c r="AY185" s="18" t="s">
        <v>137</v>
      </c>
      <c r="BE185" s="146">
        <f t="shared" si="14"/>
        <v>0</v>
      </c>
      <c r="BF185" s="146">
        <f t="shared" si="15"/>
        <v>0</v>
      </c>
      <c r="BG185" s="146">
        <f t="shared" si="16"/>
        <v>0</v>
      </c>
      <c r="BH185" s="146">
        <f t="shared" si="17"/>
        <v>0</v>
      </c>
      <c r="BI185" s="146">
        <f t="shared" si="18"/>
        <v>0</v>
      </c>
      <c r="BJ185" s="18" t="s">
        <v>144</v>
      </c>
      <c r="BK185" s="146">
        <f t="shared" si="19"/>
        <v>0</v>
      </c>
      <c r="BL185" s="18" t="s">
        <v>327</v>
      </c>
      <c r="BM185" s="18" t="s">
        <v>1162</v>
      </c>
    </row>
    <row r="186" spans="2:65" s="1" customFormat="1" ht="25.5" customHeight="1">
      <c r="B186" s="137"/>
      <c r="C186" s="147" t="s">
        <v>519</v>
      </c>
      <c r="D186" s="147" t="s">
        <v>204</v>
      </c>
      <c r="E186" s="148" t="s">
        <v>1163</v>
      </c>
      <c r="F186" s="210" t="s">
        <v>1164</v>
      </c>
      <c r="G186" s="210"/>
      <c r="H186" s="210"/>
      <c r="I186" s="210"/>
      <c r="J186" s="149" t="s">
        <v>193</v>
      </c>
      <c r="K186" s="150">
        <v>13</v>
      </c>
      <c r="L186" s="211">
        <v>0</v>
      </c>
      <c r="M186" s="211"/>
      <c r="N186" s="211">
        <f t="shared" si="10"/>
        <v>0</v>
      </c>
      <c r="O186" s="201"/>
      <c r="P186" s="201"/>
      <c r="Q186" s="201"/>
      <c r="R186" s="142"/>
      <c r="T186" s="143" t="s">
        <v>5</v>
      </c>
      <c r="U186" s="40" t="s">
        <v>37</v>
      </c>
      <c r="V186" s="144">
        <v>0</v>
      </c>
      <c r="W186" s="144">
        <f t="shared" si="11"/>
        <v>0</v>
      </c>
      <c r="X186" s="144">
        <v>0.00011</v>
      </c>
      <c r="Y186" s="144">
        <f t="shared" si="12"/>
        <v>0.00143</v>
      </c>
      <c r="Z186" s="144">
        <v>0</v>
      </c>
      <c r="AA186" s="145">
        <f t="shared" si="13"/>
        <v>0</v>
      </c>
      <c r="AR186" s="18" t="s">
        <v>225</v>
      </c>
      <c r="AT186" s="18" t="s">
        <v>204</v>
      </c>
      <c r="AU186" s="18" t="s">
        <v>144</v>
      </c>
      <c r="AY186" s="18" t="s">
        <v>137</v>
      </c>
      <c r="BE186" s="146">
        <f t="shared" si="14"/>
        <v>0</v>
      </c>
      <c r="BF186" s="146">
        <f t="shared" si="15"/>
        <v>0</v>
      </c>
      <c r="BG186" s="146">
        <f t="shared" si="16"/>
        <v>0</v>
      </c>
      <c r="BH186" s="146">
        <f t="shared" si="17"/>
        <v>0</v>
      </c>
      <c r="BI186" s="146">
        <f t="shared" si="18"/>
        <v>0</v>
      </c>
      <c r="BJ186" s="18" t="s">
        <v>144</v>
      </c>
      <c r="BK186" s="146">
        <f t="shared" si="19"/>
        <v>0</v>
      </c>
      <c r="BL186" s="18" t="s">
        <v>327</v>
      </c>
      <c r="BM186" s="18" t="s">
        <v>1165</v>
      </c>
    </row>
    <row r="187" spans="2:65" s="1" customFormat="1" ht="25.5" customHeight="1">
      <c r="B187" s="137"/>
      <c r="C187" s="147" t="s">
        <v>856</v>
      </c>
      <c r="D187" s="147" t="s">
        <v>204</v>
      </c>
      <c r="E187" s="148" t="s">
        <v>1166</v>
      </c>
      <c r="F187" s="210" t="s">
        <v>1167</v>
      </c>
      <c r="G187" s="210"/>
      <c r="H187" s="210"/>
      <c r="I187" s="210"/>
      <c r="J187" s="149" t="s">
        <v>193</v>
      </c>
      <c r="K187" s="150">
        <v>13</v>
      </c>
      <c r="L187" s="211">
        <v>0</v>
      </c>
      <c r="M187" s="211"/>
      <c r="N187" s="211">
        <f t="shared" si="10"/>
        <v>0</v>
      </c>
      <c r="O187" s="201"/>
      <c r="P187" s="201"/>
      <c r="Q187" s="201"/>
      <c r="R187" s="142"/>
      <c r="T187" s="143" t="s">
        <v>5</v>
      </c>
      <c r="U187" s="40" t="s">
        <v>37</v>
      </c>
      <c r="V187" s="144">
        <v>0</v>
      </c>
      <c r="W187" s="144">
        <f t="shared" si="11"/>
        <v>0</v>
      </c>
      <c r="X187" s="144">
        <v>0.00049</v>
      </c>
      <c r="Y187" s="144">
        <f t="shared" si="12"/>
        <v>0.00637</v>
      </c>
      <c r="Z187" s="144">
        <v>0</v>
      </c>
      <c r="AA187" s="145">
        <f t="shared" si="13"/>
        <v>0</v>
      </c>
      <c r="AR187" s="18" t="s">
        <v>225</v>
      </c>
      <c r="AT187" s="18" t="s">
        <v>204</v>
      </c>
      <c r="AU187" s="18" t="s">
        <v>144</v>
      </c>
      <c r="AY187" s="18" t="s">
        <v>137</v>
      </c>
      <c r="BE187" s="146">
        <f t="shared" si="14"/>
        <v>0</v>
      </c>
      <c r="BF187" s="146">
        <f t="shared" si="15"/>
        <v>0</v>
      </c>
      <c r="BG187" s="146">
        <f t="shared" si="16"/>
        <v>0</v>
      </c>
      <c r="BH187" s="146">
        <f t="shared" si="17"/>
        <v>0</v>
      </c>
      <c r="BI187" s="146">
        <f t="shared" si="18"/>
        <v>0</v>
      </c>
      <c r="BJ187" s="18" t="s">
        <v>144</v>
      </c>
      <c r="BK187" s="146">
        <f t="shared" si="19"/>
        <v>0</v>
      </c>
      <c r="BL187" s="18" t="s">
        <v>327</v>
      </c>
      <c r="BM187" s="18" t="s">
        <v>1168</v>
      </c>
    </row>
    <row r="188" spans="2:65" s="1" customFormat="1" ht="25.5" customHeight="1">
      <c r="B188" s="137"/>
      <c r="C188" s="138" t="s">
        <v>876</v>
      </c>
      <c r="D188" s="138" t="s">
        <v>139</v>
      </c>
      <c r="E188" s="139" t="s">
        <v>1169</v>
      </c>
      <c r="F188" s="200" t="s">
        <v>1170</v>
      </c>
      <c r="G188" s="200"/>
      <c r="H188" s="200"/>
      <c r="I188" s="200"/>
      <c r="J188" s="140" t="s">
        <v>228</v>
      </c>
      <c r="K188" s="141">
        <v>50</v>
      </c>
      <c r="L188" s="201">
        <v>0</v>
      </c>
      <c r="M188" s="201"/>
      <c r="N188" s="201">
        <f t="shared" si="10"/>
        <v>0</v>
      </c>
      <c r="O188" s="201"/>
      <c r="P188" s="201"/>
      <c r="Q188" s="201"/>
      <c r="R188" s="142"/>
      <c r="T188" s="143" t="s">
        <v>5</v>
      </c>
      <c r="U188" s="40" t="s">
        <v>37</v>
      </c>
      <c r="V188" s="144">
        <v>0.06402</v>
      </c>
      <c r="W188" s="144">
        <f t="shared" si="11"/>
        <v>3.201</v>
      </c>
      <c r="X188" s="144">
        <v>0.01018</v>
      </c>
      <c r="Y188" s="144">
        <f t="shared" si="12"/>
        <v>0.509</v>
      </c>
      <c r="Z188" s="144">
        <v>0</v>
      </c>
      <c r="AA188" s="145">
        <f t="shared" si="13"/>
        <v>0</v>
      </c>
      <c r="AR188" s="18" t="s">
        <v>327</v>
      </c>
      <c r="AT188" s="18" t="s">
        <v>139</v>
      </c>
      <c r="AU188" s="18" t="s">
        <v>144</v>
      </c>
      <c r="AY188" s="18" t="s">
        <v>137</v>
      </c>
      <c r="BE188" s="146">
        <f t="shared" si="14"/>
        <v>0</v>
      </c>
      <c r="BF188" s="146">
        <f t="shared" si="15"/>
        <v>0</v>
      </c>
      <c r="BG188" s="146">
        <f t="shared" si="16"/>
        <v>0</v>
      </c>
      <c r="BH188" s="146">
        <f t="shared" si="17"/>
        <v>0</v>
      </c>
      <c r="BI188" s="146">
        <f t="shared" si="18"/>
        <v>0</v>
      </c>
      <c r="BJ188" s="18" t="s">
        <v>144</v>
      </c>
      <c r="BK188" s="146">
        <f t="shared" si="19"/>
        <v>0</v>
      </c>
      <c r="BL188" s="18" t="s">
        <v>327</v>
      </c>
      <c r="BM188" s="18" t="s">
        <v>1171</v>
      </c>
    </row>
    <row r="189" spans="2:65" s="1" customFormat="1" ht="25.5" customHeight="1">
      <c r="B189" s="137"/>
      <c r="C189" s="138" t="s">
        <v>880</v>
      </c>
      <c r="D189" s="138" t="s">
        <v>139</v>
      </c>
      <c r="E189" s="139" t="s">
        <v>1172</v>
      </c>
      <c r="F189" s="200" t="s">
        <v>1173</v>
      </c>
      <c r="G189" s="200"/>
      <c r="H189" s="200"/>
      <c r="I189" s="200"/>
      <c r="J189" s="140" t="s">
        <v>228</v>
      </c>
      <c r="K189" s="141">
        <v>50</v>
      </c>
      <c r="L189" s="201">
        <v>0</v>
      </c>
      <c r="M189" s="201"/>
      <c r="N189" s="201">
        <f t="shared" si="10"/>
        <v>0</v>
      </c>
      <c r="O189" s="201"/>
      <c r="P189" s="201"/>
      <c r="Q189" s="201"/>
      <c r="R189" s="142"/>
      <c r="T189" s="143" t="s">
        <v>5</v>
      </c>
      <c r="U189" s="40" t="s">
        <v>37</v>
      </c>
      <c r="V189" s="144">
        <v>0.05805</v>
      </c>
      <c r="W189" s="144">
        <f t="shared" si="11"/>
        <v>2.9025</v>
      </c>
      <c r="X189" s="144">
        <v>0.03601</v>
      </c>
      <c r="Y189" s="144">
        <f t="shared" si="12"/>
        <v>1.8005</v>
      </c>
      <c r="Z189" s="144">
        <v>0</v>
      </c>
      <c r="AA189" s="145">
        <f t="shared" si="13"/>
        <v>0</v>
      </c>
      <c r="AR189" s="18" t="s">
        <v>327</v>
      </c>
      <c r="AT189" s="18" t="s">
        <v>139</v>
      </c>
      <c r="AU189" s="18" t="s">
        <v>144</v>
      </c>
      <c r="AY189" s="18" t="s">
        <v>137</v>
      </c>
      <c r="BE189" s="146">
        <f t="shared" si="14"/>
        <v>0</v>
      </c>
      <c r="BF189" s="146">
        <f t="shared" si="15"/>
        <v>0</v>
      </c>
      <c r="BG189" s="146">
        <f t="shared" si="16"/>
        <v>0</v>
      </c>
      <c r="BH189" s="146">
        <f t="shared" si="17"/>
        <v>0</v>
      </c>
      <c r="BI189" s="146">
        <f t="shared" si="18"/>
        <v>0</v>
      </c>
      <c r="BJ189" s="18" t="s">
        <v>144</v>
      </c>
      <c r="BK189" s="146">
        <f t="shared" si="19"/>
        <v>0</v>
      </c>
      <c r="BL189" s="18" t="s">
        <v>327</v>
      </c>
      <c r="BM189" s="18" t="s">
        <v>1174</v>
      </c>
    </row>
    <row r="190" spans="2:65" s="1" customFormat="1" ht="25.5" customHeight="1">
      <c r="B190" s="137"/>
      <c r="C190" s="138" t="s">
        <v>549</v>
      </c>
      <c r="D190" s="138" t="s">
        <v>139</v>
      </c>
      <c r="E190" s="139" t="s">
        <v>369</v>
      </c>
      <c r="F190" s="200" t="s">
        <v>370</v>
      </c>
      <c r="G190" s="200"/>
      <c r="H190" s="200"/>
      <c r="I190" s="200"/>
      <c r="J190" s="140" t="s">
        <v>271</v>
      </c>
      <c r="K190" s="141">
        <v>2.365</v>
      </c>
      <c r="L190" s="201">
        <v>0</v>
      </c>
      <c r="M190" s="201"/>
      <c r="N190" s="201">
        <f t="shared" si="10"/>
        <v>0</v>
      </c>
      <c r="O190" s="201"/>
      <c r="P190" s="201"/>
      <c r="Q190" s="201"/>
      <c r="R190" s="142"/>
      <c r="T190" s="143" t="s">
        <v>5</v>
      </c>
      <c r="U190" s="40" t="s">
        <v>37</v>
      </c>
      <c r="V190" s="144">
        <v>1.259</v>
      </c>
      <c r="W190" s="144">
        <f t="shared" si="11"/>
        <v>2.97754</v>
      </c>
      <c r="X190" s="144">
        <v>0</v>
      </c>
      <c r="Y190" s="144">
        <f t="shared" si="12"/>
        <v>0</v>
      </c>
      <c r="Z190" s="144">
        <v>0</v>
      </c>
      <c r="AA190" s="145">
        <f t="shared" si="13"/>
        <v>0</v>
      </c>
      <c r="AR190" s="18" t="s">
        <v>327</v>
      </c>
      <c r="AT190" s="18" t="s">
        <v>139</v>
      </c>
      <c r="AU190" s="18" t="s">
        <v>144</v>
      </c>
      <c r="AY190" s="18" t="s">
        <v>137</v>
      </c>
      <c r="BE190" s="146">
        <f t="shared" si="14"/>
        <v>0</v>
      </c>
      <c r="BF190" s="146">
        <f t="shared" si="15"/>
        <v>0</v>
      </c>
      <c r="BG190" s="146">
        <f t="shared" si="16"/>
        <v>0</v>
      </c>
      <c r="BH190" s="146">
        <f t="shared" si="17"/>
        <v>0</v>
      </c>
      <c r="BI190" s="146">
        <f t="shared" si="18"/>
        <v>0</v>
      </c>
      <c r="BJ190" s="18" t="s">
        <v>144</v>
      </c>
      <c r="BK190" s="146">
        <f t="shared" si="19"/>
        <v>0</v>
      </c>
      <c r="BL190" s="18" t="s">
        <v>327</v>
      </c>
      <c r="BM190" s="18" t="s">
        <v>1175</v>
      </c>
    </row>
    <row r="191" spans="2:63" s="9" customFormat="1" ht="29.25" customHeight="1">
      <c r="B191" s="126"/>
      <c r="C191" s="127"/>
      <c r="D191" s="136" t="s">
        <v>979</v>
      </c>
      <c r="E191" s="136"/>
      <c r="F191" s="136"/>
      <c r="G191" s="136"/>
      <c r="H191" s="136"/>
      <c r="I191" s="136"/>
      <c r="J191" s="136"/>
      <c r="K191" s="136"/>
      <c r="L191" s="136"/>
      <c r="M191" s="136"/>
      <c r="N191" s="198">
        <f>BK191</f>
        <v>0</v>
      </c>
      <c r="O191" s="199"/>
      <c r="P191" s="199"/>
      <c r="Q191" s="199"/>
      <c r="R191" s="129"/>
      <c r="T191" s="130"/>
      <c r="U191" s="127"/>
      <c r="V191" s="127"/>
      <c r="W191" s="131">
        <f>SUM(W192:W216)</f>
        <v>20.05077</v>
      </c>
      <c r="X191" s="127"/>
      <c r="Y191" s="131">
        <f>SUM(Y192:Y216)</f>
        <v>0.26736</v>
      </c>
      <c r="Z191" s="127"/>
      <c r="AA191" s="132">
        <f>SUM(AA192:AA216)</f>
        <v>0</v>
      </c>
      <c r="AR191" s="133" t="s">
        <v>144</v>
      </c>
      <c r="AT191" s="134" t="s">
        <v>69</v>
      </c>
      <c r="AU191" s="134" t="s">
        <v>77</v>
      </c>
      <c r="AY191" s="133" t="s">
        <v>137</v>
      </c>
      <c r="BK191" s="135">
        <f>SUM(BK192:BK216)</f>
        <v>0</v>
      </c>
    </row>
    <row r="192" spans="2:65" s="1" customFormat="1" ht="25.5" customHeight="1">
      <c r="B192" s="137"/>
      <c r="C192" s="138" t="s">
        <v>577</v>
      </c>
      <c r="D192" s="138" t="s">
        <v>139</v>
      </c>
      <c r="E192" s="139" t="s">
        <v>1176</v>
      </c>
      <c r="F192" s="200" t="s">
        <v>1177</v>
      </c>
      <c r="G192" s="200"/>
      <c r="H192" s="200"/>
      <c r="I192" s="200"/>
      <c r="J192" s="140" t="s">
        <v>1178</v>
      </c>
      <c r="K192" s="141">
        <v>3</v>
      </c>
      <c r="L192" s="201">
        <v>0</v>
      </c>
      <c r="M192" s="201"/>
      <c r="N192" s="201">
        <f aca="true" t="shared" si="20" ref="N192:N216">ROUND(L192*K192,2)</f>
        <v>0</v>
      </c>
      <c r="O192" s="201"/>
      <c r="P192" s="201"/>
      <c r="Q192" s="201"/>
      <c r="R192" s="142"/>
      <c r="T192" s="143" t="s">
        <v>5</v>
      </c>
      <c r="U192" s="40" t="s">
        <v>37</v>
      </c>
      <c r="V192" s="144">
        <v>1.27398</v>
      </c>
      <c r="W192" s="144">
        <f aca="true" t="shared" si="21" ref="W192:W216">V192*K192</f>
        <v>3.82194</v>
      </c>
      <c r="X192" s="144">
        <v>0.00084</v>
      </c>
      <c r="Y192" s="144">
        <f aca="true" t="shared" si="22" ref="Y192:Y216">X192*K192</f>
        <v>0.00252</v>
      </c>
      <c r="Z192" s="144">
        <v>0</v>
      </c>
      <c r="AA192" s="145">
        <f aca="true" t="shared" si="23" ref="AA192:AA216">Z192*K192</f>
        <v>0</v>
      </c>
      <c r="AR192" s="18" t="s">
        <v>327</v>
      </c>
      <c r="AT192" s="18" t="s">
        <v>139</v>
      </c>
      <c r="AU192" s="18" t="s">
        <v>144</v>
      </c>
      <c r="AY192" s="18" t="s">
        <v>137</v>
      </c>
      <c r="BE192" s="146">
        <f aca="true" t="shared" si="24" ref="BE192:BE216">IF(U192="základná",N192,0)</f>
        <v>0</v>
      </c>
      <c r="BF192" s="146">
        <f aca="true" t="shared" si="25" ref="BF192:BF216">IF(U192="znížená",N192,0)</f>
        <v>0</v>
      </c>
      <c r="BG192" s="146">
        <f aca="true" t="shared" si="26" ref="BG192:BG216">IF(U192="zákl. prenesená",N192,0)</f>
        <v>0</v>
      </c>
      <c r="BH192" s="146">
        <f aca="true" t="shared" si="27" ref="BH192:BH216">IF(U192="zníž. prenesená",N192,0)</f>
        <v>0</v>
      </c>
      <c r="BI192" s="146">
        <f aca="true" t="shared" si="28" ref="BI192:BI216">IF(U192="nulová",N192,0)</f>
        <v>0</v>
      </c>
      <c r="BJ192" s="18" t="s">
        <v>144</v>
      </c>
      <c r="BK192" s="146">
        <f aca="true" t="shared" si="29" ref="BK192:BK216">ROUND(L192*K192,2)</f>
        <v>0</v>
      </c>
      <c r="BL192" s="18" t="s">
        <v>327</v>
      </c>
      <c r="BM192" s="18" t="s">
        <v>1179</v>
      </c>
    </row>
    <row r="193" spans="2:65" s="1" customFormat="1" ht="16.5" customHeight="1">
      <c r="B193" s="137"/>
      <c r="C193" s="147" t="s">
        <v>581</v>
      </c>
      <c r="D193" s="147" t="s">
        <v>204</v>
      </c>
      <c r="E193" s="148" t="s">
        <v>1180</v>
      </c>
      <c r="F193" s="210" t="s">
        <v>1181</v>
      </c>
      <c r="G193" s="210"/>
      <c r="H193" s="210"/>
      <c r="I193" s="210"/>
      <c r="J193" s="149" t="s">
        <v>193</v>
      </c>
      <c r="K193" s="150">
        <v>3</v>
      </c>
      <c r="L193" s="211">
        <v>0</v>
      </c>
      <c r="M193" s="211"/>
      <c r="N193" s="211">
        <f t="shared" si="20"/>
        <v>0</v>
      </c>
      <c r="O193" s="201"/>
      <c r="P193" s="201"/>
      <c r="Q193" s="201"/>
      <c r="R193" s="142"/>
      <c r="T193" s="143" t="s">
        <v>5</v>
      </c>
      <c r="U193" s="40" t="s">
        <v>37</v>
      </c>
      <c r="V193" s="144">
        <v>0</v>
      </c>
      <c r="W193" s="144">
        <f t="shared" si="21"/>
        <v>0</v>
      </c>
      <c r="X193" s="144">
        <v>0.0258</v>
      </c>
      <c r="Y193" s="144">
        <f t="shared" si="22"/>
        <v>0.0774</v>
      </c>
      <c r="Z193" s="144">
        <v>0</v>
      </c>
      <c r="AA193" s="145">
        <f t="shared" si="23"/>
        <v>0</v>
      </c>
      <c r="AR193" s="18" t="s">
        <v>225</v>
      </c>
      <c r="AT193" s="18" t="s">
        <v>204</v>
      </c>
      <c r="AU193" s="18" t="s">
        <v>144</v>
      </c>
      <c r="AY193" s="18" t="s">
        <v>137</v>
      </c>
      <c r="BE193" s="146">
        <f t="shared" si="24"/>
        <v>0</v>
      </c>
      <c r="BF193" s="146">
        <f t="shared" si="25"/>
        <v>0</v>
      </c>
      <c r="BG193" s="146">
        <f t="shared" si="26"/>
        <v>0</v>
      </c>
      <c r="BH193" s="146">
        <f t="shared" si="27"/>
        <v>0</v>
      </c>
      <c r="BI193" s="146">
        <f t="shared" si="28"/>
        <v>0</v>
      </c>
      <c r="BJ193" s="18" t="s">
        <v>144</v>
      </c>
      <c r="BK193" s="146">
        <f t="shared" si="29"/>
        <v>0</v>
      </c>
      <c r="BL193" s="18" t="s">
        <v>327</v>
      </c>
      <c r="BM193" s="18" t="s">
        <v>1182</v>
      </c>
    </row>
    <row r="194" spans="2:65" s="1" customFormat="1" ht="25.5" customHeight="1">
      <c r="B194" s="137"/>
      <c r="C194" s="138" t="s">
        <v>400</v>
      </c>
      <c r="D194" s="138" t="s">
        <v>139</v>
      </c>
      <c r="E194" s="139" t="s">
        <v>1183</v>
      </c>
      <c r="F194" s="200" t="s">
        <v>1184</v>
      </c>
      <c r="G194" s="200"/>
      <c r="H194" s="200"/>
      <c r="I194" s="200"/>
      <c r="J194" s="140" t="s">
        <v>1178</v>
      </c>
      <c r="K194" s="141">
        <v>2</v>
      </c>
      <c r="L194" s="201">
        <v>0</v>
      </c>
      <c r="M194" s="201"/>
      <c r="N194" s="201">
        <f t="shared" si="20"/>
        <v>0</v>
      </c>
      <c r="O194" s="201"/>
      <c r="P194" s="201"/>
      <c r="Q194" s="201"/>
      <c r="R194" s="142"/>
      <c r="T194" s="143" t="s">
        <v>5</v>
      </c>
      <c r="U194" s="40" t="s">
        <v>37</v>
      </c>
      <c r="V194" s="144">
        <v>0.91703</v>
      </c>
      <c r="W194" s="144">
        <f t="shared" si="21"/>
        <v>1.83406</v>
      </c>
      <c r="X194" s="144">
        <v>0.00037</v>
      </c>
      <c r="Y194" s="144">
        <f t="shared" si="22"/>
        <v>0.00074</v>
      </c>
      <c r="Z194" s="144">
        <v>0</v>
      </c>
      <c r="AA194" s="145">
        <f t="shared" si="23"/>
        <v>0</v>
      </c>
      <c r="AR194" s="18" t="s">
        <v>327</v>
      </c>
      <c r="AT194" s="18" t="s">
        <v>139</v>
      </c>
      <c r="AU194" s="18" t="s">
        <v>144</v>
      </c>
      <c r="AY194" s="18" t="s">
        <v>137</v>
      </c>
      <c r="BE194" s="146">
        <f t="shared" si="24"/>
        <v>0</v>
      </c>
      <c r="BF194" s="146">
        <f t="shared" si="25"/>
        <v>0</v>
      </c>
      <c r="BG194" s="146">
        <f t="shared" si="26"/>
        <v>0</v>
      </c>
      <c r="BH194" s="146">
        <f t="shared" si="27"/>
        <v>0</v>
      </c>
      <c r="BI194" s="146">
        <f t="shared" si="28"/>
        <v>0</v>
      </c>
      <c r="BJ194" s="18" t="s">
        <v>144</v>
      </c>
      <c r="BK194" s="146">
        <f t="shared" si="29"/>
        <v>0</v>
      </c>
      <c r="BL194" s="18" t="s">
        <v>327</v>
      </c>
      <c r="BM194" s="18" t="s">
        <v>1185</v>
      </c>
    </row>
    <row r="195" spans="2:65" s="1" customFormat="1" ht="16.5" customHeight="1">
      <c r="B195" s="137"/>
      <c r="C195" s="147" t="s">
        <v>585</v>
      </c>
      <c r="D195" s="147" t="s">
        <v>204</v>
      </c>
      <c r="E195" s="148" t="s">
        <v>1186</v>
      </c>
      <c r="F195" s="210" t="s">
        <v>1187</v>
      </c>
      <c r="G195" s="210"/>
      <c r="H195" s="210"/>
      <c r="I195" s="210"/>
      <c r="J195" s="149" t="s">
        <v>193</v>
      </c>
      <c r="K195" s="150">
        <v>6</v>
      </c>
      <c r="L195" s="211">
        <v>0</v>
      </c>
      <c r="M195" s="211"/>
      <c r="N195" s="211">
        <f t="shared" si="20"/>
        <v>0</v>
      </c>
      <c r="O195" s="201"/>
      <c r="P195" s="201"/>
      <c r="Q195" s="201"/>
      <c r="R195" s="142"/>
      <c r="T195" s="143" t="s">
        <v>5</v>
      </c>
      <c r="U195" s="40" t="s">
        <v>37</v>
      </c>
      <c r="V195" s="144">
        <v>0</v>
      </c>
      <c r="W195" s="144">
        <f t="shared" si="21"/>
        <v>0</v>
      </c>
      <c r="X195" s="144">
        <v>0.0139</v>
      </c>
      <c r="Y195" s="144">
        <f t="shared" si="22"/>
        <v>0.0834</v>
      </c>
      <c r="Z195" s="144">
        <v>0</v>
      </c>
      <c r="AA195" s="145">
        <f t="shared" si="23"/>
        <v>0</v>
      </c>
      <c r="AR195" s="18" t="s">
        <v>225</v>
      </c>
      <c r="AT195" s="18" t="s">
        <v>204</v>
      </c>
      <c r="AU195" s="18" t="s">
        <v>144</v>
      </c>
      <c r="AY195" s="18" t="s">
        <v>137</v>
      </c>
      <c r="BE195" s="146">
        <f t="shared" si="24"/>
        <v>0</v>
      </c>
      <c r="BF195" s="146">
        <f t="shared" si="25"/>
        <v>0</v>
      </c>
      <c r="BG195" s="146">
        <f t="shared" si="26"/>
        <v>0</v>
      </c>
      <c r="BH195" s="146">
        <f t="shared" si="27"/>
        <v>0</v>
      </c>
      <c r="BI195" s="146">
        <f t="shared" si="28"/>
        <v>0</v>
      </c>
      <c r="BJ195" s="18" t="s">
        <v>144</v>
      </c>
      <c r="BK195" s="146">
        <f t="shared" si="29"/>
        <v>0</v>
      </c>
      <c r="BL195" s="18" t="s">
        <v>327</v>
      </c>
      <c r="BM195" s="18" t="s">
        <v>1188</v>
      </c>
    </row>
    <row r="196" spans="2:65" s="1" customFormat="1" ht="25.5" customHeight="1">
      <c r="B196" s="137"/>
      <c r="C196" s="138" t="s">
        <v>146</v>
      </c>
      <c r="D196" s="138" t="s">
        <v>139</v>
      </c>
      <c r="E196" s="139" t="s">
        <v>1189</v>
      </c>
      <c r="F196" s="200" t="s">
        <v>1190</v>
      </c>
      <c r="G196" s="200"/>
      <c r="H196" s="200"/>
      <c r="I196" s="200"/>
      <c r="J196" s="140" t="s">
        <v>1178</v>
      </c>
      <c r="K196" s="141">
        <v>3</v>
      </c>
      <c r="L196" s="201">
        <v>0</v>
      </c>
      <c r="M196" s="201"/>
      <c r="N196" s="201">
        <f t="shared" si="20"/>
        <v>0</v>
      </c>
      <c r="O196" s="201"/>
      <c r="P196" s="201"/>
      <c r="Q196" s="201"/>
      <c r="R196" s="142"/>
      <c r="T196" s="143" t="s">
        <v>5</v>
      </c>
      <c r="U196" s="40" t="s">
        <v>37</v>
      </c>
      <c r="V196" s="144">
        <v>1.20477</v>
      </c>
      <c r="W196" s="144">
        <f t="shared" si="21"/>
        <v>3.61431</v>
      </c>
      <c r="X196" s="144">
        <v>0.0023</v>
      </c>
      <c r="Y196" s="144">
        <f t="shared" si="22"/>
        <v>0.0069</v>
      </c>
      <c r="Z196" s="144">
        <v>0</v>
      </c>
      <c r="AA196" s="145">
        <f t="shared" si="23"/>
        <v>0</v>
      </c>
      <c r="AR196" s="18" t="s">
        <v>327</v>
      </c>
      <c r="AT196" s="18" t="s">
        <v>139</v>
      </c>
      <c r="AU196" s="18" t="s">
        <v>144</v>
      </c>
      <c r="AY196" s="18" t="s">
        <v>137</v>
      </c>
      <c r="BE196" s="146">
        <f t="shared" si="24"/>
        <v>0</v>
      </c>
      <c r="BF196" s="146">
        <f t="shared" si="25"/>
        <v>0</v>
      </c>
      <c r="BG196" s="146">
        <f t="shared" si="26"/>
        <v>0</v>
      </c>
      <c r="BH196" s="146">
        <f t="shared" si="27"/>
        <v>0</v>
      </c>
      <c r="BI196" s="146">
        <f t="shared" si="28"/>
        <v>0</v>
      </c>
      <c r="BJ196" s="18" t="s">
        <v>144</v>
      </c>
      <c r="BK196" s="146">
        <f t="shared" si="29"/>
        <v>0</v>
      </c>
      <c r="BL196" s="18" t="s">
        <v>327</v>
      </c>
      <c r="BM196" s="18" t="s">
        <v>1191</v>
      </c>
    </row>
    <row r="197" spans="2:65" s="1" customFormat="1" ht="25.5" customHeight="1">
      <c r="B197" s="137"/>
      <c r="C197" s="147" t="s">
        <v>151</v>
      </c>
      <c r="D197" s="147" t="s">
        <v>204</v>
      </c>
      <c r="E197" s="148" t="s">
        <v>1192</v>
      </c>
      <c r="F197" s="210" t="s">
        <v>1193</v>
      </c>
      <c r="G197" s="210"/>
      <c r="H197" s="210"/>
      <c r="I197" s="210"/>
      <c r="J197" s="149" t="s">
        <v>193</v>
      </c>
      <c r="K197" s="150">
        <v>3</v>
      </c>
      <c r="L197" s="211">
        <v>0</v>
      </c>
      <c r="M197" s="211"/>
      <c r="N197" s="211">
        <f t="shared" si="20"/>
        <v>0</v>
      </c>
      <c r="O197" s="201"/>
      <c r="P197" s="201"/>
      <c r="Q197" s="201"/>
      <c r="R197" s="142"/>
      <c r="T197" s="143" t="s">
        <v>5</v>
      </c>
      <c r="U197" s="40" t="s">
        <v>37</v>
      </c>
      <c r="V197" s="144">
        <v>0</v>
      </c>
      <c r="W197" s="144">
        <f t="shared" si="21"/>
        <v>0</v>
      </c>
      <c r="X197" s="144">
        <v>0.015</v>
      </c>
      <c r="Y197" s="144">
        <f t="shared" si="22"/>
        <v>0.045</v>
      </c>
      <c r="Z197" s="144">
        <v>0</v>
      </c>
      <c r="AA197" s="145">
        <f t="shared" si="23"/>
        <v>0</v>
      </c>
      <c r="AR197" s="18" t="s">
        <v>225</v>
      </c>
      <c r="AT197" s="18" t="s">
        <v>204</v>
      </c>
      <c r="AU197" s="18" t="s">
        <v>144</v>
      </c>
      <c r="AY197" s="18" t="s">
        <v>137</v>
      </c>
      <c r="BE197" s="146">
        <f t="shared" si="24"/>
        <v>0</v>
      </c>
      <c r="BF197" s="146">
        <f t="shared" si="25"/>
        <v>0</v>
      </c>
      <c r="BG197" s="146">
        <f t="shared" si="26"/>
        <v>0</v>
      </c>
      <c r="BH197" s="146">
        <f t="shared" si="27"/>
        <v>0</v>
      </c>
      <c r="BI197" s="146">
        <f t="shared" si="28"/>
        <v>0</v>
      </c>
      <c r="BJ197" s="18" t="s">
        <v>144</v>
      </c>
      <c r="BK197" s="146">
        <f t="shared" si="29"/>
        <v>0</v>
      </c>
      <c r="BL197" s="18" t="s">
        <v>327</v>
      </c>
      <c r="BM197" s="18" t="s">
        <v>1194</v>
      </c>
    </row>
    <row r="198" spans="2:65" s="1" customFormat="1" ht="38.25" customHeight="1">
      <c r="B198" s="137"/>
      <c r="C198" s="138" t="s">
        <v>170</v>
      </c>
      <c r="D198" s="138" t="s">
        <v>139</v>
      </c>
      <c r="E198" s="139" t="s">
        <v>1195</v>
      </c>
      <c r="F198" s="200" t="s">
        <v>1196</v>
      </c>
      <c r="G198" s="200"/>
      <c r="H198" s="200"/>
      <c r="I198" s="200"/>
      <c r="J198" s="140" t="s">
        <v>1178</v>
      </c>
      <c r="K198" s="141">
        <v>1</v>
      </c>
      <c r="L198" s="201">
        <v>0</v>
      </c>
      <c r="M198" s="201"/>
      <c r="N198" s="201">
        <f t="shared" si="20"/>
        <v>0</v>
      </c>
      <c r="O198" s="201"/>
      <c r="P198" s="201"/>
      <c r="Q198" s="201"/>
      <c r="R198" s="142"/>
      <c r="T198" s="143" t="s">
        <v>5</v>
      </c>
      <c r="U198" s="40" t="s">
        <v>37</v>
      </c>
      <c r="V198" s="144">
        <v>0.65762</v>
      </c>
      <c r="W198" s="144">
        <f t="shared" si="21"/>
        <v>0.65762</v>
      </c>
      <c r="X198" s="144">
        <v>0.00026</v>
      </c>
      <c r="Y198" s="144">
        <f t="shared" si="22"/>
        <v>0.00026</v>
      </c>
      <c r="Z198" s="144">
        <v>0</v>
      </c>
      <c r="AA198" s="145">
        <f t="shared" si="23"/>
        <v>0</v>
      </c>
      <c r="AR198" s="18" t="s">
        <v>327</v>
      </c>
      <c r="AT198" s="18" t="s">
        <v>139</v>
      </c>
      <c r="AU198" s="18" t="s">
        <v>144</v>
      </c>
      <c r="AY198" s="18" t="s">
        <v>137</v>
      </c>
      <c r="BE198" s="146">
        <f t="shared" si="24"/>
        <v>0</v>
      </c>
      <c r="BF198" s="146">
        <f t="shared" si="25"/>
        <v>0</v>
      </c>
      <c r="BG198" s="146">
        <f t="shared" si="26"/>
        <v>0</v>
      </c>
      <c r="BH198" s="146">
        <f t="shared" si="27"/>
        <v>0</v>
      </c>
      <c r="BI198" s="146">
        <f t="shared" si="28"/>
        <v>0</v>
      </c>
      <c r="BJ198" s="18" t="s">
        <v>144</v>
      </c>
      <c r="BK198" s="146">
        <f t="shared" si="29"/>
        <v>0</v>
      </c>
      <c r="BL198" s="18" t="s">
        <v>327</v>
      </c>
      <c r="BM198" s="18" t="s">
        <v>1197</v>
      </c>
    </row>
    <row r="199" spans="2:65" s="1" customFormat="1" ht="16.5" customHeight="1">
      <c r="B199" s="137"/>
      <c r="C199" s="147" t="s">
        <v>174</v>
      </c>
      <c r="D199" s="147" t="s">
        <v>204</v>
      </c>
      <c r="E199" s="148" t="s">
        <v>1198</v>
      </c>
      <c r="F199" s="210" t="s">
        <v>1199</v>
      </c>
      <c r="G199" s="210"/>
      <c r="H199" s="210"/>
      <c r="I199" s="210"/>
      <c r="J199" s="149" t="s">
        <v>193</v>
      </c>
      <c r="K199" s="150">
        <v>1</v>
      </c>
      <c r="L199" s="211">
        <v>0</v>
      </c>
      <c r="M199" s="211"/>
      <c r="N199" s="211">
        <f t="shared" si="20"/>
        <v>0</v>
      </c>
      <c r="O199" s="201"/>
      <c r="P199" s="201"/>
      <c r="Q199" s="201"/>
      <c r="R199" s="142"/>
      <c r="T199" s="143" t="s">
        <v>5</v>
      </c>
      <c r="U199" s="40" t="s">
        <v>37</v>
      </c>
      <c r="V199" s="144">
        <v>0</v>
      </c>
      <c r="W199" s="144">
        <f t="shared" si="21"/>
        <v>0</v>
      </c>
      <c r="X199" s="144">
        <v>0.00367</v>
      </c>
      <c r="Y199" s="144">
        <f t="shared" si="22"/>
        <v>0.00367</v>
      </c>
      <c r="Z199" s="144">
        <v>0</v>
      </c>
      <c r="AA199" s="145">
        <f t="shared" si="23"/>
        <v>0</v>
      </c>
      <c r="AR199" s="18" t="s">
        <v>225</v>
      </c>
      <c r="AT199" s="18" t="s">
        <v>204</v>
      </c>
      <c r="AU199" s="18" t="s">
        <v>144</v>
      </c>
      <c r="AY199" s="18" t="s">
        <v>137</v>
      </c>
      <c r="BE199" s="146">
        <f t="shared" si="24"/>
        <v>0</v>
      </c>
      <c r="BF199" s="146">
        <f t="shared" si="25"/>
        <v>0</v>
      </c>
      <c r="BG199" s="146">
        <f t="shared" si="26"/>
        <v>0</v>
      </c>
      <c r="BH199" s="146">
        <f t="shared" si="27"/>
        <v>0</v>
      </c>
      <c r="BI199" s="146">
        <f t="shared" si="28"/>
        <v>0</v>
      </c>
      <c r="BJ199" s="18" t="s">
        <v>144</v>
      </c>
      <c r="BK199" s="146">
        <f t="shared" si="29"/>
        <v>0</v>
      </c>
      <c r="BL199" s="18" t="s">
        <v>327</v>
      </c>
      <c r="BM199" s="18" t="s">
        <v>1200</v>
      </c>
    </row>
    <row r="200" spans="2:65" s="1" customFormat="1" ht="25.5" customHeight="1">
      <c r="B200" s="137"/>
      <c r="C200" s="138" t="s">
        <v>569</v>
      </c>
      <c r="D200" s="138" t="s">
        <v>139</v>
      </c>
      <c r="E200" s="139" t="s">
        <v>1201</v>
      </c>
      <c r="F200" s="200" t="s">
        <v>1202</v>
      </c>
      <c r="G200" s="200"/>
      <c r="H200" s="200"/>
      <c r="I200" s="200"/>
      <c r="J200" s="140" t="s">
        <v>1178</v>
      </c>
      <c r="K200" s="141">
        <v>1</v>
      </c>
      <c r="L200" s="201">
        <v>0</v>
      </c>
      <c r="M200" s="201"/>
      <c r="N200" s="201">
        <f t="shared" si="20"/>
        <v>0</v>
      </c>
      <c r="O200" s="201"/>
      <c r="P200" s="201"/>
      <c r="Q200" s="201"/>
      <c r="R200" s="142"/>
      <c r="T200" s="143" t="s">
        <v>5</v>
      </c>
      <c r="U200" s="40" t="s">
        <v>37</v>
      </c>
      <c r="V200" s="144">
        <v>2.22739</v>
      </c>
      <c r="W200" s="144">
        <f t="shared" si="21"/>
        <v>2.22739</v>
      </c>
      <c r="X200" s="144">
        <v>0.00037</v>
      </c>
      <c r="Y200" s="144">
        <f t="shared" si="22"/>
        <v>0.00037</v>
      </c>
      <c r="Z200" s="144">
        <v>0</v>
      </c>
      <c r="AA200" s="145">
        <f t="shared" si="23"/>
        <v>0</v>
      </c>
      <c r="AR200" s="18" t="s">
        <v>143</v>
      </c>
      <c r="AT200" s="18" t="s">
        <v>139</v>
      </c>
      <c r="AU200" s="18" t="s">
        <v>144</v>
      </c>
      <c r="AY200" s="18" t="s">
        <v>137</v>
      </c>
      <c r="BE200" s="146">
        <f t="shared" si="24"/>
        <v>0</v>
      </c>
      <c r="BF200" s="146">
        <f t="shared" si="25"/>
        <v>0</v>
      </c>
      <c r="BG200" s="146">
        <f t="shared" si="26"/>
        <v>0</v>
      </c>
      <c r="BH200" s="146">
        <f t="shared" si="27"/>
        <v>0</v>
      </c>
      <c r="BI200" s="146">
        <f t="shared" si="28"/>
        <v>0</v>
      </c>
      <c r="BJ200" s="18" t="s">
        <v>144</v>
      </c>
      <c r="BK200" s="146">
        <f t="shared" si="29"/>
        <v>0</v>
      </c>
      <c r="BL200" s="18" t="s">
        <v>143</v>
      </c>
      <c r="BM200" s="18" t="s">
        <v>1203</v>
      </c>
    </row>
    <row r="201" spans="2:65" s="1" customFormat="1" ht="51" customHeight="1">
      <c r="B201" s="137"/>
      <c r="C201" s="147" t="s">
        <v>573</v>
      </c>
      <c r="D201" s="147" t="s">
        <v>204</v>
      </c>
      <c r="E201" s="148" t="s">
        <v>1204</v>
      </c>
      <c r="F201" s="210" t="s">
        <v>1205</v>
      </c>
      <c r="G201" s="210"/>
      <c r="H201" s="210"/>
      <c r="I201" s="210"/>
      <c r="J201" s="149" t="s">
        <v>193</v>
      </c>
      <c r="K201" s="150">
        <v>1</v>
      </c>
      <c r="L201" s="211">
        <v>0</v>
      </c>
      <c r="M201" s="211"/>
      <c r="N201" s="211">
        <f t="shared" si="20"/>
        <v>0</v>
      </c>
      <c r="O201" s="201"/>
      <c r="P201" s="201"/>
      <c r="Q201" s="201"/>
      <c r="R201" s="142"/>
      <c r="T201" s="143" t="s">
        <v>5</v>
      </c>
      <c r="U201" s="40" t="s">
        <v>37</v>
      </c>
      <c r="V201" s="144">
        <v>0</v>
      </c>
      <c r="W201" s="144">
        <f t="shared" si="21"/>
        <v>0</v>
      </c>
      <c r="X201" s="144">
        <v>0.025</v>
      </c>
      <c r="Y201" s="144">
        <f t="shared" si="22"/>
        <v>0.025</v>
      </c>
      <c r="Z201" s="144">
        <v>0</v>
      </c>
      <c r="AA201" s="145">
        <f t="shared" si="23"/>
        <v>0</v>
      </c>
      <c r="AR201" s="18" t="s">
        <v>207</v>
      </c>
      <c r="AT201" s="18" t="s">
        <v>204</v>
      </c>
      <c r="AU201" s="18" t="s">
        <v>144</v>
      </c>
      <c r="AY201" s="18" t="s">
        <v>137</v>
      </c>
      <c r="BE201" s="146">
        <f t="shared" si="24"/>
        <v>0</v>
      </c>
      <c r="BF201" s="146">
        <f t="shared" si="25"/>
        <v>0</v>
      </c>
      <c r="BG201" s="146">
        <f t="shared" si="26"/>
        <v>0</v>
      </c>
      <c r="BH201" s="146">
        <f t="shared" si="27"/>
        <v>0</v>
      </c>
      <c r="BI201" s="146">
        <f t="shared" si="28"/>
        <v>0</v>
      </c>
      <c r="BJ201" s="18" t="s">
        <v>144</v>
      </c>
      <c r="BK201" s="146">
        <f t="shared" si="29"/>
        <v>0</v>
      </c>
      <c r="BL201" s="18" t="s">
        <v>143</v>
      </c>
      <c r="BM201" s="18" t="s">
        <v>1206</v>
      </c>
    </row>
    <row r="202" spans="2:65" s="1" customFormat="1" ht="16.5" customHeight="1">
      <c r="B202" s="137"/>
      <c r="C202" s="138" t="s">
        <v>553</v>
      </c>
      <c r="D202" s="138" t="s">
        <v>139</v>
      </c>
      <c r="E202" s="139" t="s">
        <v>1207</v>
      </c>
      <c r="F202" s="200" t="s">
        <v>1208</v>
      </c>
      <c r="G202" s="200"/>
      <c r="H202" s="200"/>
      <c r="I202" s="200"/>
      <c r="J202" s="140" t="s">
        <v>1178</v>
      </c>
      <c r="K202" s="141">
        <v>2</v>
      </c>
      <c r="L202" s="201">
        <v>0</v>
      </c>
      <c r="M202" s="201"/>
      <c r="N202" s="201">
        <f t="shared" si="20"/>
        <v>0</v>
      </c>
      <c r="O202" s="201"/>
      <c r="P202" s="201"/>
      <c r="Q202" s="201"/>
      <c r="R202" s="142"/>
      <c r="T202" s="143" t="s">
        <v>5</v>
      </c>
      <c r="U202" s="40" t="s">
        <v>37</v>
      </c>
      <c r="V202" s="144">
        <v>2.55171</v>
      </c>
      <c r="W202" s="144">
        <f t="shared" si="21"/>
        <v>5.10342</v>
      </c>
      <c r="X202" s="144">
        <v>0.00028</v>
      </c>
      <c r="Y202" s="144">
        <f t="shared" si="22"/>
        <v>0.00056</v>
      </c>
      <c r="Z202" s="144">
        <v>0</v>
      </c>
      <c r="AA202" s="145">
        <f t="shared" si="23"/>
        <v>0</v>
      </c>
      <c r="AR202" s="18" t="s">
        <v>327</v>
      </c>
      <c r="AT202" s="18" t="s">
        <v>139</v>
      </c>
      <c r="AU202" s="18" t="s">
        <v>144</v>
      </c>
      <c r="AY202" s="18" t="s">
        <v>137</v>
      </c>
      <c r="BE202" s="146">
        <f t="shared" si="24"/>
        <v>0</v>
      </c>
      <c r="BF202" s="146">
        <f t="shared" si="25"/>
        <v>0</v>
      </c>
      <c r="BG202" s="146">
        <f t="shared" si="26"/>
        <v>0</v>
      </c>
      <c r="BH202" s="146">
        <f t="shared" si="27"/>
        <v>0</v>
      </c>
      <c r="BI202" s="146">
        <f t="shared" si="28"/>
        <v>0</v>
      </c>
      <c r="BJ202" s="18" t="s">
        <v>144</v>
      </c>
      <c r="BK202" s="146">
        <f t="shared" si="29"/>
        <v>0</v>
      </c>
      <c r="BL202" s="18" t="s">
        <v>327</v>
      </c>
      <c r="BM202" s="18" t="s">
        <v>1209</v>
      </c>
    </row>
    <row r="203" spans="2:65" s="1" customFormat="1" ht="38.25" customHeight="1">
      <c r="B203" s="137"/>
      <c r="C203" s="147" t="s">
        <v>557</v>
      </c>
      <c r="D203" s="147" t="s">
        <v>204</v>
      </c>
      <c r="E203" s="148" t="s">
        <v>1210</v>
      </c>
      <c r="F203" s="210" t="s">
        <v>1211</v>
      </c>
      <c r="G203" s="210"/>
      <c r="H203" s="210"/>
      <c r="I203" s="210"/>
      <c r="J203" s="149" t="s">
        <v>193</v>
      </c>
      <c r="K203" s="150">
        <v>2</v>
      </c>
      <c r="L203" s="211">
        <v>0</v>
      </c>
      <c r="M203" s="211"/>
      <c r="N203" s="211">
        <f t="shared" si="20"/>
        <v>0</v>
      </c>
      <c r="O203" s="201"/>
      <c r="P203" s="201"/>
      <c r="Q203" s="201"/>
      <c r="R203" s="142"/>
      <c r="T203" s="143" t="s">
        <v>5</v>
      </c>
      <c r="U203" s="40" t="s">
        <v>37</v>
      </c>
      <c r="V203" s="144">
        <v>0</v>
      </c>
      <c r="W203" s="144">
        <f t="shared" si="21"/>
        <v>0</v>
      </c>
      <c r="X203" s="144">
        <v>0.003</v>
      </c>
      <c r="Y203" s="144">
        <f t="shared" si="22"/>
        <v>0.006</v>
      </c>
      <c r="Z203" s="144">
        <v>0</v>
      </c>
      <c r="AA203" s="145">
        <f t="shared" si="23"/>
        <v>0</v>
      </c>
      <c r="AR203" s="18" t="s">
        <v>225</v>
      </c>
      <c r="AT203" s="18" t="s">
        <v>204</v>
      </c>
      <c r="AU203" s="18" t="s">
        <v>144</v>
      </c>
      <c r="AY203" s="18" t="s">
        <v>137</v>
      </c>
      <c r="BE203" s="146">
        <f t="shared" si="24"/>
        <v>0</v>
      </c>
      <c r="BF203" s="146">
        <f t="shared" si="25"/>
        <v>0</v>
      </c>
      <c r="BG203" s="146">
        <f t="shared" si="26"/>
        <v>0</v>
      </c>
      <c r="BH203" s="146">
        <f t="shared" si="27"/>
        <v>0</v>
      </c>
      <c r="BI203" s="146">
        <f t="shared" si="28"/>
        <v>0</v>
      </c>
      <c r="BJ203" s="18" t="s">
        <v>144</v>
      </c>
      <c r="BK203" s="146">
        <f t="shared" si="29"/>
        <v>0</v>
      </c>
      <c r="BL203" s="18" t="s">
        <v>327</v>
      </c>
      <c r="BM203" s="18" t="s">
        <v>1212</v>
      </c>
    </row>
    <row r="204" spans="2:65" s="1" customFormat="1" ht="25.5" customHeight="1">
      <c r="B204" s="137"/>
      <c r="C204" s="138" t="s">
        <v>690</v>
      </c>
      <c r="D204" s="138" t="s">
        <v>139</v>
      </c>
      <c r="E204" s="139" t="s">
        <v>1213</v>
      </c>
      <c r="F204" s="200" t="s">
        <v>1214</v>
      </c>
      <c r="G204" s="200"/>
      <c r="H204" s="200"/>
      <c r="I204" s="200"/>
      <c r="J204" s="140" t="s">
        <v>193</v>
      </c>
      <c r="K204" s="141">
        <v>4</v>
      </c>
      <c r="L204" s="201">
        <v>0</v>
      </c>
      <c r="M204" s="201"/>
      <c r="N204" s="201">
        <f t="shared" si="20"/>
        <v>0</v>
      </c>
      <c r="O204" s="201"/>
      <c r="P204" s="201"/>
      <c r="Q204" s="201"/>
      <c r="R204" s="142"/>
      <c r="T204" s="143" t="s">
        <v>5</v>
      </c>
      <c r="U204" s="40" t="s">
        <v>37</v>
      </c>
      <c r="V204" s="144">
        <v>0.39272</v>
      </c>
      <c r="W204" s="144">
        <f t="shared" si="21"/>
        <v>1.57088</v>
      </c>
      <c r="X204" s="144">
        <v>0.00012</v>
      </c>
      <c r="Y204" s="144">
        <f t="shared" si="22"/>
        <v>0.00048</v>
      </c>
      <c r="Z204" s="144">
        <v>0</v>
      </c>
      <c r="AA204" s="145">
        <f t="shared" si="23"/>
        <v>0</v>
      </c>
      <c r="AR204" s="18" t="s">
        <v>327</v>
      </c>
      <c r="AT204" s="18" t="s">
        <v>139</v>
      </c>
      <c r="AU204" s="18" t="s">
        <v>144</v>
      </c>
      <c r="AY204" s="18" t="s">
        <v>137</v>
      </c>
      <c r="BE204" s="146">
        <f t="shared" si="24"/>
        <v>0</v>
      </c>
      <c r="BF204" s="146">
        <f t="shared" si="25"/>
        <v>0</v>
      </c>
      <c r="BG204" s="146">
        <f t="shared" si="26"/>
        <v>0</v>
      </c>
      <c r="BH204" s="146">
        <f t="shared" si="27"/>
        <v>0</v>
      </c>
      <c r="BI204" s="146">
        <f t="shared" si="28"/>
        <v>0</v>
      </c>
      <c r="BJ204" s="18" t="s">
        <v>144</v>
      </c>
      <c r="BK204" s="146">
        <f t="shared" si="29"/>
        <v>0</v>
      </c>
      <c r="BL204" s="18" t="s">
        <v>327</v>
      </c>
      <c r="BM204" s="18" t="s">
        <v>1215</v>
      </c>
    </row>
    <row r="205" spans="2:65" s="1" customFormat="1" ht="25.5" customHeight="1">
      <c r="B205" s="137"/>
      <c r="C205" s="147" t="s">
        <v>190</v>
      </c>
      <c r="D205" s="147" t="s">
        <v>204</v>
      </c>
      <c r="E205" s="148" t="s">
        <v>1216</v>
      </c>
      <c r="F205" s="210" t="s">
        <v>1217</v>
      </c>
      <c r="G205" s="210"/>
      <c r="H205" s="210"/>
      <c r="I205" s="210"/>
      <c r="J205" s="149" t="s">
        <v>193</v>
      </c>
      <c r="K205" s="150">
        <v>4</v>
      </c>
      <c r="L205" s="211">
        <v>0</v>
      </c>
      <c r="M205" s="211"/>
      <c r="N205" s="211">
        <f t="shared" si="20"/>
        <v>0</v>
      </c>
      <c r="O205" s="201"/>
      <c r="P205" s="201"/>
      <c r="Q205" s="201"/>
      <c r="R205" s="142"/>
      <c r="T205" s="143" t="s">
        <v>5</v>
      </c>
      <c r="U205" s="40" t="s">
        <v>37</v>
      </c>
      <c r="V205" s="144">
        <v>0</v>
      </c>
      <c r="W205" s="144">
        <f t="shared" si="21"/>
        <v>0</v>
      </c>
      <c r="X205" s="144">
        <v>0.00149</v>
      </c>
      <c r="Y205" s="144">
        <f t="shared" si="22"/>
        <v>0.00596</v>
      </c>
      <c r="Z205" s="144">
        <v>0</v>
      </c>
      <c r="AA205" s="145">
        <f t="shared" si="23"/>
        <v>0</v>
      </c>
      <c r="AR205" s="18" t="s">
        <v>225</v>
      </c>
      <c r="AT205" s="18" t="s">
        <v>204</v>
      </c>
      <c r="AU205" s="18" t="s">
        <v>144</v>
      </c>
      <c r="AY205" s="18" t="s">
        <v>137</v>
      </c>
      <c r="BE205" s="146">
        <f t="shared" si="24"/>
        <v>0</v>
      </c>
      <c r="BF205" s="146">
        <f t="shared" si="25"/>
        <v>0</v>
      </c>
      <c r="BG205" s="146">
        <f t="shared" si="26"/>
        <v>0</v>
      </c>
      <c r="BH205" s="146">
        <f t="shared" si="27"/>
        <v>0</v>
      </c>
      <c r="BI205" s="146">
        <f t="shared" si="28"/>
        <v>0</v>
      </c>
      <c r="BJ205" s="18" t="s">
        <v>144</v>
      </c>
      <c r="BK205" s="146">
        <f t="shared" si="29"/>
        <v>0</v>
      </c>
      <c r="BL205" s="18" t="s">
        <v>327</v>
      </c>
      <c r="BM205" s="18" t="s">
        <v>1218</v>
      </c>
    </row>
    <row r="206" spans="2:65" s="1" customFormat="1" ht="38.25" customHeight="1">
      <c r="B206" s="137"/>
      <c r="C206" s="138" t="s">
        <v>703</v>
      </c>
      <c r="D206" s="138" t="s">
        <v>139</v>
      </c>
      <c r="E206" s="139" t="s">
        <v>1219</v>
      </c>
      <c r="F206" s="200" t="s">
        <v>1220</v>
      </c>
      <c r="G206" s="200"/>
      <c r="H206" s="200"/>
      <c r="I206" s="200"/>
      <c r="J206" s="140" t="s">
        <v>193</v>
      </c>
      <c r="K206" s="141">
        <v>1</v>
      </c>
      <c r="L206" s="201">
        <v>0</v>
      </c>
      <c r="M206" s="201"/>
      <c r="N206" s="201">
        <f t="shared" si="20"/>
        <v>0</v>
      </c>
      <c r="O206" s="201"/>
      <c r="P206" s="201"/>
      <c r="Q206" s="201"/>
      <c r="R206" s="142"/>
      <c r="T206" s="143" t="s">
        <v>5</v>
      </c>
      <c r="U206" s="40" t="s">
        <v>37</v>
      </c>
      <c r="V206" s="144">
        <v>0.16115</v>
      </c>
      <c r="W206" s="144">
        <f t="shared" si="21"/>
        <v>0.16115</v>
      </c>
      <c r="X206" s="144">
        <v>6E-05</v>
      </c>
      <c r="Y206" s="144">
        <f t="shared" si="22"/>
        <v>6E-05</v>
      </c>
      <c r="Z206" s="144">
        <v>0</v>
      </c>
      <c r="AA206" s="145">
        <f t="shared" si="23"/>
        <v>0</v>
      </c>
      <c r="AR206" s="18" t="s">
        <v>327</v>
      </c>
      <c r="AT206" s="18" t="s">
        <v>139</v>
      </c>
      <c r="AU206" s="18" t="s">
        <v>144</v>
      </c>
      <c r="AY206" s="18" t="s">
        <v>137</v>
      </c>
      <c r="BE206" s="146">
        <f t="shared" si="24"/>
        <v>0</v>
      </c>
      <c r="BF206" s="146">
        <f t="shared" si="25"/>
        <v>0</v>
      </c>
      <c r="BG206" s="146">
        <f t="shared" si="26"/>
        <v>0</v>
      </c>
      <c r="BH206" s="146">
        <f t="shared" si="27"/>
        <v>0</v>
      </c>
      <c r="BI206" s="146">
        <f t="shared" si="28"/>
        <v>0</v>
      </c>
      <c r="BJ206" s="18" t="s">
        <v>144</v>
      </c>
      <c r="BK206" s="146">
        <f t="shared" si="29"/>
        <v>0</v>
      </c>
      <c r="BL206" s="18" t="s">
        <v>327</v>
      </c>
      <c r="BM206" s="18" t="s">
        <v>1221</v>
      </c>
    </row>
    <row r="207" spans="2:65" s="1" customFormat="1" ht="25.5" customHeight="1">
      <c r="B207" s="137"/>
      <c r="C207" s="147" t="s">
        <v>209</v>
      </c>
      <c r="D207" s="147" t="s">
        <v>204</v>
      </c>
      <c r="E207" s="148" t="s">
        <v>1222</v>
      </c>
      <c r="F207" s="210" t="s">
        <v>1223</v>
      </c>
      <c r="G207" s="210"/>
      <c r="H207" s="210"/>
      <c r="I207" s="210"/>
      <c r="J207" s="149" t="s">
        <v>193</v>
      </c>
      <c r="K207" s="150">
        <v>1</v>
      </c>
      <c r="L207" s="211">
        <v>0</v>
      </c>
      <c r="M207" s="211"/>
      <c r="N207" s="211">
        <f t="shared" si="20"/>
        <v>0</v>
      </c>
      <c r="O207" s="201"/>
      <c r="P207" s="201"/>
      <c r="Q207" s="201"/>
      <c r="R207" s="142"/>
      <c r="T207" s="143" t="s">
        <v>5</v>
      </c>
      <c r="U207" s="40" t="s">
        <v>37</v>
      </c>
      <c r="V207" s="144">
        <v>0</v>
      </c>
      <c r="W207" s="144">
        <f t="shared" si="21"/>
        <v>0</v>
      </c>
      <c r="X207" s="144">
        <v>0.00385</v>
      </c>
      <c r="Y207" s="144">
        <f t="shared" si="22"/>
        <v>0.00385</v>
      </c>
      <c r="Z207" s="144">
        <v>0</v>
      </c>
      <c r="AA207" s="145">
        <f t="shared" si="23"/>
        <v>0</v>
      </c>
      <c r="AR207" s="18" t="s">
        <v>225</v>
      </c>
      <c r="AT207" s="18" t="s">
        <v>204</v>
      </c>
      <c r="AU207" s="18" t="s">
        <v>144</v>
      </c>
      <c r="AY207" s="18" t="s">
        <v>137</v>
      </c>
      <c r="BE207" s="146">
        <f t="shared" si="24"/>
        <v>0</v>
      </c>
      <c r="BF207" s="146">
        <f t="shared" si="25"/>
        <v>0</v>
      </c>
      <c r="BG207" s="146">
        <f t="shared" si="26"/>
        <v>0</v>
      </c>
      <c r="BH207" s="146">
        <f t="shared" si="27"/>
        <v>0</v>
      </c>
      <c r="BI207" s="146">
        <f t="shared" si="28"/>
        <v>0</v>
      </c>
      <c r="BJ207" s="18" t="s">
        <v>144</v>
      </c>
      <c r="BK207" s="146">
        <f t="shared" si="29"/>
        <v>0</v>
      </c>
      <c r="BL207" s="18" t="s">
        <v>327</v>
      </c>
      <c r="BM207" s="18" t="s">
        <v>1224</v>
      </c>
    </row>
    <row r="208" spans="2:65" s="1" customFormat="1" ht="38.25" customHeight="1">
      <c r="B208" s="137"/>
      <c r="C208" s="138" t="s">
        <v>221</v>
      </c>
      <c r="D208" s="138" t="s">
        <v>139</v>
      </c>
      <c r="E208" s="139" t="s">
        <v>1225</v>
      </c>
      <c r="F208" s="200" t="s">
        <v>1226</v>
      </c>
      <c r="G208" s="200"/>
      <c r="H208" s="200"/>
      <c r="I208" s="200"/>
      <c r="J208" s="140" t="s">
        <v>193</v>
      </c>
      <c r="K208" s="141">
        <v>3</v>
      </c>
      <c r="L208" s="201">
        <v>0</v>
      </c>
      <c r="M208" s="201"/>
      <c r="N208" s="201">
        <f t="shared" si="20"/>
        <v>0</v>
      </c>
      <c r="O208" s="201"/>
      <c r="P208" s="201"/>
      <c r="Q208" s="201"/>
      <c r="R208" s="142"/>
      <c r="T208" s="143" t="s">
        <v>5</v>
      </c>
      <c r="U208" s="40" t="s">
        <v>37</v>
      </c>
      <c r="V208" s="144">
        <v>0.15616</v>
      </c>
      <c r="W208" s="144">
        <f t="shared" si="21"/>
        <v>0.46848</v>
      </c>
      <c r="X208" s="144">
        <v>1E-05</v>
      </c>
      <c r="Y208" s="144">
        <f t="shared" si="22"/>
        <v>3E-05</v>
      </c>
      <c r="Z208" s="144">
        <v>0</v>
      </c>
      <c r="AA208" s="145">
        <f t="shared" si="23"/>
        <v>0</v>
      </c>
      <c r="AR208" s="18" t="s">
        <v>327</v>
      </c>
      <c r="AT208" s="18" t="s">
        <v>139</v>
      </c>
      <c r="AU208" s="18" t="s">
        <v>144</v>
      </c>
      <c r="AY208" s="18" t="s">
        <v>137</v>
      </c>
      <c r="BE208" s="146">
        <f t="shared" si="24"/>
        <v>0</v>
      </c>
      <c r="BF208" s="146">
        <f t="shared" si="25"/>
        <v>0</v>
      </c>
      <c r="BG208" s="146">
        <f t="shared" si="26"/>
        <v>0</v>
      </c>
      <c r="BH208" s="146">
        <f t="shared" si="27"/>
        <v>0</v>
      </c>
      <c r="BI208" s="146">
        <f t="shared" si="28"/>
        <v>0</v>
      </c>
      <c r="BJ208" s="18" t="s">
        <v>144</v>
      </c>
      <c r="BK208" s="146">
        <f t="shared" si="29"/>
        <v>0</v>
      </c>
      <c r="BL208" s="18" t="s">
        <v>327</v>
      </c>
      <c r="BM208" s="18" t="s">
        <v>1227</v>
      </c>
    </row>
    <row r="209" spans="2:65" s="1" customFormat="1" ht="51" customHeight="1">
      <c r="B209" s="137"/>
      <c r="C209" s="147" t="s">
        <v>225</v>
      </c>
      <c r="D209" s="147" t="s">
        <v>204</v>
      </c>
      <c r="E209" s="148" t="s">
        <v>1228</v>
      </c>
      <c r="F209" s="210" t="s">
        <v>1229</v>
      </c>
      <c r="G209" s="210"/>
      <c r="H209" s="210"/>
      <c r="I209" s="210"/>
      <c r="J209" s="149" t="s">
        <v>193</v>
      </c>
      <c r="K209" s="150">
        <v>3</v>
      </c>
      <c r="L209" s="211">
        <v>0</v>
      </c>
      <c r="M209" s="211"/>
      <c r="N209" s="211">
        <f t="shared" si="20"/>
        <v>0</v>
      </c>
      <c r="O209" s="201"/>
      <c r="P209" s="201"/>
      <c r="Q209" s="201"/>
      <c r="R209" s="142"/>
      <c r="T209" s="143" t="s">
        <v>5</v>
      </c>
      <c r="U209" s="40" t="s">
        <v>37</v>
      </c>
      <c r="V209" s="144">
        <v>0</v>
      </c>
      <c r="W209" s="144">
        <f t="shared" si="21"/>
        <v>0</v>
      </c>
      <c r="X209" s="144">
        <v>0.0003</v>
      </c>
      <c r="Y209" s="144">
        <f t="shared" si="22"/>
        <v>0.0009</v>
      </c>
      <c r="Z209" s="144">
        <v>0</v>
      </c>
      <c r="AA209" s="145">
        <f t="shared" si="23"/>
        <v>0</v>
      </c>
      <c r="AR209" s="18" t="s">
        <v>225</v>
      </c>
      <c r="AT209" s="18" t="s">
        <v>204</v>
      </c>
      <c r="AU209" s="18" t="s">
        <v>144</v>
      </c>
      <c r="AY209" s="18" t="s">
        <v>137</v>
      </c>
      <c r="BE209" s="146">
        <f t="shared" si="24"/>
        <v>0</v>
      </c>
      <c r="BF209" s="146">
        <f t="shared" si="25"/>
        <v>0</v>
      </c>
      <c r="BG209" s="146">
        <f t="shared" si="26"/>
        <v>0</v>
      </c>
      <c r="BH209" s="146">
        <f t="shared" si="27"/>
        <v>0</v>
      </c>
      <c r="BI209" s="146">
        <f t="shared" si="28"/>
        <v>0</v>
      </c>
      <c r="BJ209" s="18" t="s">
        <v>144</v>
      </c>
      <c r="BK209" s="146">
        <f t="shared" si="29"/>
        <v>0</v>
      </c>
      <c r="BL209" s="18" t="s">
        <v>327</v>
      </c>
      <c r="BM209" s="18" t="s">
        <v>1230</v>
      </c>
    </row>
    <row r="210" spans="2:65" s="1" customFormat="1" ht="38.25" customHeight="1">
      <c r="B210" s="137"/>
      <c r="C210" s="138" t="s">
        <v>155</v>
      </c>
      <c r="D210" s="138" t="s">
        <v>139</v>
      </c>
      <c r="E210" s="139" t="s">
        <v>1231</v>
      </c>
      <c r="F210" s="200" t="s">
        <v>1232</v>
      </c>
      <c r="G210" s="200"/>
      <c r="H210" s="200"/>
      <c r="I210" s="200"/>
      <c r="J210" s="140" t="s">
        <v>193</v>
      </c>
      <c r="K210" s="141">
        <v>1</v>
      </c>
      <c r="L210" s="201">
        <v>0</v>
      </c>
      <c r="M210" s="201"/>
      <c r="N210" s="201">
        <f t="shared" si="20"/>
        <v>0</v>
      </c>
      <c r="O210" s="201"/>
      <c r="P210" s="201"/>
      <c r="Q210" s="201"/>
      <c r="R210" s="142"/>
      <c r="T210" s="143" t="s">
        <v>5</v>
      </c>
      <c r="U210" s="40" t="s">
        <v>37</v>
      </c>
      <c r="V210" s="144">
        <v>0.16927</v>
      </c>
      <c r="W210" s="144">
        <f t="shared" si="21"/>
        <v>0.16927</v>
      </c>
      <c r="X210" s="144">
        <v>1E-05</v>
      </c>
      <c r="Y210" s="144">
        <f t="shared" si="22"/>
        <v>1E-05</v>
      </c>
      <c r="Z210" s="144">
        <v>0</v>
      </c>
      <c r="AA210" s="145">
        <f t="shared" si="23"/>
        <v>0</v>
      </c>
      <c r="AR210" s="18" t="s">
        <v>327</v>
      </c>
      <c r="AT210" s="18" t="s">
        <v>139</v>
      </c>
      <c r="AU210" s="18" t="s">
        <v>144</v>
      </c>
      <c r="AY210" s="18" t="s">
        <v>137</v>
      </c>
      <c r="BE210" s="146">
        <f t="shared" si="24"/>
        <v>0</v>
      </c>
      <c r="BF210" s="146">
        <f t="shared" si="25"/>
        <v>0</v>
      </c>
      <c r="BG210" s="146">
        <f t="shared" si="26"/>
        <v>0</v>
      </c>
      <c r="BH210" s="146">
        <f t="shared" si="27"/>
        <v>0</v>
      </c>
      <c r="BI210" s="146">
        <f t="shared" si="28"/>
        <v>0</v>
      </c>
      <c r="BJ210" s="18" t="s">
        <v>144</v>
      </c>
      <c r="BK210" s="146">
        <f t="shared" si="29"/>
        <v>0</v>
      </c>
      <c r="BL210" s="18" t="s">
        <v>327</v>
      </c>
      <c r="BM210" s="18" t="s">
        <v>1233</v>
      </c>
    </row>
    <row r="211" spans="2:65" s="1" customFormat="1" ht="25.5" customHeight="1">
      <c r="B211" s="137"/>
      <c r="C211" s="147" t="s">
        <v>166</v>
      </c>
      <c r="D211" s="147" t="s">
        <v>204</v>
      </c>
      <c r="E211" s="148" t="s">
        <v>1234</v>
      </c>
      <c r="F211" s="210" t="s">
        <v>1235</v>
      </c>
      <c r="G211" s="210"/>
      <c r="H211" s="210"/>
      <c r="I211" s="210"/>
      <c r="J211" s="149" t="s">
        <v>193</v>
      </c>
      <c r="K211" s="150">
        <v>1</v>
      </c>
      <c r="L211" s="211">
        <v>0</v>
      </c>
      <c r="M211" s="211"/>
      <c r="N211" s="211">
        <f t="shared" si="20"/>
        <v>0</v>
      </c>
      <c r="O211" s="201"/>
      <c r="P211" s="201"/>
      <c r="Q211" s="201"/>
      <c r="R211" s="142"/>
      <c r="T211" s="143" t="s">
        <v>5</v>
      </c>
      <c r="U211" s="40" t="s">
        <v>37</v>
      </c>
      <c r="V211" s="144">
        <v>0</v>
      </c>
      <c r="W211" s="144">
        <f t="shared" si="21"/>
        <v>0</v>
      </c>
      <c r="X211" s="144">
        <v>0.00035</v>
      </c>
      <c r="Y211" s="144">
        <f t="shared" si="22"/>
        <v>0.00035</v>
      </c>
      <c r="Z211" s="144">
        <v>0</v>
      </c>
      <c r="AA211" s="145">
        <f t="shared" si="23"/>
        <v>0</v>
      </c>
      <c r="AR211" s="18" t="s">
        <v>225</v>
      </c>
      <c r="AT211" s="18" t="s">
        <v>204</v>
      </c>
      <c r="AU211" s="18" t="s">
        <v>144</v>
      </c>
      <c r="AY211" s="18" t="s">
        <v>137</v>
      </c>
      <c r="BE211" s="146">
        <f t="shared" si="24"/>
        <v>0</v>
      </c>
      <c r="BF211" s="146">
        <f t="shared" si="25"/>
        <v>0</v>
      </c>
      <c r="BG211" s="146">
        <f t="shared" si="26"/>
        <v>0</v>
      </c>
      <c r="BH211" s="146">
        <f t="shared" si="27"/>
        <v>0</v>
      </c>
      <c r="BI211" s="146">
        <f t="shared" si="28"/>
        <v>0</v>
      </c>
      <c r="BJ211" s="18" t="s">
        <v>144</v>
      </c>
      <c r="BK211" s="146">
        <f t="shared" si="29"/>
        <v>0</v>
      </c>
      <c r="BL211" s="18" t="s">
        <v>327</v>
      </c>
      <c r="BM211" s="18" t="s">
        <v>1236</v>
      </c>
    </row>
    <row r="212" spans="2:65" s="1" customFormat="1" ht="25.5" customHeight="1">
      <c r="B212" s="137"/>
      <c r="C212" s="138" t="s">
        <v>230</v>
      </c>
      <c r="D212" s="138" t="s">
        <v>139</v>
      </c>
      <c r="E212" s="139" t="s">
        <v>1237</v>
      </c>
      <c r="F212" s="200" t="s">
        <v>1238</v>
      </c>
      <c r="G212" s="200"/>
      <c r="H212" s="200"/>
      <c r="I212" s="200"/>
      <c r="J212" s="140" t="s">
        <v>193</v>
      </c>
      <c r="K212" s="141">
        <v>1</v>
      </c>
      <c r="L212" s="201">
        <v>0</v>
      </c>
      <c r="M212" s="201"/>
      <c r="N212" s="201">
        <f t="shared" si="20"/>
        <v>0</v>
      </c>
      <c r="O212" s="201"/>
      <c r="P212" s="201"/>
      <c r="Q212" s="201"/>
      <c r="R212" s="142"/>
      <c r="T212" s="143" t="s">
        <v>5</v>
      </c>
      <c r="U212" s="40" t="s">
        <v>37</v>
      </c>
      <c r="V212" s="144">
        <v>0.15621</v>
      </c>
      <c r="W212" s="144">
        <f t="shared" si="21"/>
        <v>0.15621</v>
      </c>
      <c r="X212" s="144">
        <v>1E-05</v>
      </c>
      <c r="Y212" s="144">
        <f t="shared" si="22"/>
        <v>1E-05</v>
      </c>
      <c r="Z212" s="144">
        <v>0</v>
      </c>
      <c r="AA212" s="145">
        <f t="shared" si="23"/>
        <v>0</v>
      </c>
      <c r="AR212" s="18" t="s">
        <v>327</v>
      </c>
      <c r="AT212" s="18" t="s">
        <v>139</v>
      </c>
      <c r="AU212" s="18" t="s">
        <v>144</v>
      </c>
      <c r="AY212" s="18" t="s">
        <v>137</v>
      </c>
      <c r="BE212" s="146">
        <f t="shared" si="24"/>
        <v>0</v>
      </c>
      <c r="BF212" s="146">
        <f t="shared" si="25"/>
        <v>0</v>
      </c>
      <c r="BG212" s="146">
        <f t="shared" si="26"/>
        <v>0</v>
      </c>
      <c r="BH212" s="146">
        <f t="shared" si="27"/>
        <v>0</v>
      </c>
      <c r="BI212" s="146">
        <f t="shared" si="28"/>
        <v>0</v>
      </c>
      <c r="BJ212" s="18" t="s">
        <v>144</v>
      </c>
      <c r="BK212" s="146">
        <f t="shared" si="29"/>
        <v>0</v>
      </c>
      <c r="BL212" s="18" t="s">
        <v>327</v>
      </c>
      <c r="BM212" s="18" t="s">
        <v>1239</v>
      </c>
    </row>
    <row r="213" spans="2:65" s="1" customFormat="1" ht="25.5" customHeight="1">
      <c r="B213" s="137"/>
      <c r="C213" s="147" t="s">
        <v>238</v>
      </c>
      <c r="D213" s="147" t="s">
        <v>204</v>
      </c>
      <c r="E213" s="148" t="s">
        <v>1240</v>
      </c>
      <c r="F213" s="210" t="s">
        <v>1241</v>
      </c>
      <c r="G213" s="210"/>
      <c r="H213" s="210"/>
      <c r="I213" s="210"/>
      <c r="J213" s="149" t="s">
        <v>193</v>
      </c>
      <c r="K213" s="150">
        <v>1</v>
      </c>
      <c r="L213" s="211">
        <v>0</v>
      </c>
      <c r="M213" s="211"/>
      <c r="N213" s="211">
        <f t="shared" si="20"/>
        <v>0</v>
      </c>
      <c r="O213" s="201"/>
      <c r="P213" s="201"/>
      <c r="Q213" s="201"/>
      <c r="R213" s="142"/>
      <c r="T213" s="143" t="s">
        <v>5</v>
      </c>
      <c r="U213" s="40" t="s">
        <v>37</v>
      </c>
      <c r="V213" s="144">
        <v>0</v>
      </c>
      <c r="W213" s="144">
        <f t="shared" si="21"/>
        <v>0</v>
      </c>
      <c r="X213" s="144">
        <v>0.00033</v>
      </c>
      <c r="Y213" s="144">
        <f t="shared" si="22"/>
        <v>0.00033</v>
      </c>
      <c r="Z213" s="144">
        <v>0</v>
      </c>
      <c r="AA213" s="145">
        <f t="shared" si="23"/>
        <v>0</v>
      </c>
      <c r="AR213" s="18" t="s">
        <v>225</v>
      </c>
      <c r="AT213" s="18" t="s">
        <v>204</v>
      </c>
      <c r="AU213" s="18" t="s">
        <v>144</v>
      </c>
      <c r="AY213" s="18" t="s">
        <v>137</v>
      </c>
      <c r="BE213" s="146">
        <f t="shared" si="24"/>
        <v>0</v>
      </c>
      <c r="BF213" s="146">
        <f t="shared" si="25"/>
        <v>0</v>
      </c>
      <c r="BG213" s="146">
        <f t="shared" si="26"/>
        <v>0</v>
      </c>
      <c r="BH213" s="146">
        <f t="shared" si="27"/>
        <v>0</v>
      </c>
      <c r="BI213" s="146">
        <f t="shared" si="28"/>
        <v>0</v>
      </c>
      <c r="BJ213" s="18" t="s">
        <v>144</v>
      </c>
      <c r="BK213" s="146">
        <f t="shared" si="29"/>
        <v>0</v>
      </c>
      <c r="BL213" s="18" t="s">
        <v>327</v>
      </c>
      <c r="BM213" s="18" t="s">
        <v>1242</v>
      </c>
    </row>
    <row r="214" spans="2:65" s="1" customFormat="1" ht="38.25" customHeight="1">
      <c r="B214" s="137"/>
      <c r="C214" s="138" t="s">
        <v>730</v>
      </c>
      <c r="D214" s="138" t="s">
        <v>139</v>
      </c>
      <c r="E214" s="139" t="s">
        <v>1243</v>
      </c>
      <c r="F214" s="200" t="s">
        <v>1244</v>
      </c>
      <c r="G214" s="200"/>
      <c r="H214" s="200"/>
      <c r="I214" s="200"/>
      <c r="J214" s="140" t="s">
        <v>193</v>
      </c>
      <c r="K214" s="141">
        <v>2</v>
      </c>
      <c r="L214" s="201">
        <v>0</v>
      </c>
      <c r="M214" s="201"/>
      <c r="N214" s="201">
        <f t="shared" si="20"/>
        <v>0</v>
      </c>
      <c r="O214" s="201"/>
      <c r="P214" s="201"/>
      <c r="Q214" s="201"/>
      <c r="R214" s="142"/>
      <c r="T214" s="143" t="s">
        <v>5</v>
      </c>
      <c r="U214" s="40" t="s">
        <v>37</v>
      </c>
      <c r="V214" s="144">
        <v>0.13302</v>
      </c>
      <c r="W214" s="144">
        <f t="shared" si="21"/>
        <v>0.26604</v>
      </c>
      <c r="X214" s="144">
        <v>1E-05</v>
      </c>
      <c r="Y214" s="144">
        <f t="shared" si="22"/>
        <v>2E-05</v>
      </c>
      <c r="Z214" s="144">
        <v>0</v>
      </c>
      <c r="AA214" s="145">
        <f t="shared" si="23"/>
        <v>0</v>
      </c>
      <c r="AR214" s="18" t="s">
        <v>327</v>
      </c>
      <c r="AT214" s="18" t="s">
        <v>139</v>
      </c>
      <c r="AU214" s="18" t="s">
        <v>144</v>
      </c>
      <c r="AY214" s="18" t="s">
        <v>137</v>
      </c>
      <c r="BE214" s="146">
        <f t="shared" si="24"/>
        <v>0</v>
      </c>
      <c r="BF214" s="146">
        <f t="shared" si="25"/>
        <v>0</v>
      </c>
      <c r="BG214" s="146">
        <f t="shared" si="26"/>
        <v>0</v>
      </c>
      <c r="BH214" s="146">
        <f t="shared" si="27"/>
        <v>0</v>
      </c>
      <c r="BI214" s="146">
        <f t="shared" si="28"/>
        <v>0</v>
      </c>
      <c r="BJ214" s="18" t="s">
        <v>144</v>
      </c>
      <c r="BK214" s="146">
        <f t="shared" si="29"/>
        <v>0</v>
      </c>
      <c r="BL214" s="18" t="s">
        <v>327</v>
      </c>
      <c r="BM214" s="18" t="s">
        <v>1245</v>
      </c>
    </row>
    <row r="215" spans="2:65" s="1" customFormat="1" ht="16.5" customHeight="1">
      <c r="B215" s="137"/>
      <c r="C215" s="147" t="s">
        <v>734</v>
      </c>
      <c r="D215" s="147" t="s">
        <v>204</v>
      </c>
      <c r="E215" s="148" t="s">
        <v>1246</v>
      </c>
      <c r="F215" s="210" t="s">
        <v>1247</v>
      </c>
      <c r="G215" s="210"/>
      <c r="H215" s="210"/>
      <c r="I215" s="210"/>
      <c r="J215" s="149" t="s">
        <v>193</v>
      </c>
      <c r="K215" s="150">
        <v>2</v>
      </c>
      <c r="L215" s="211">
        <v>0</v>
      </c>
      <c r="M215" s="211"/>
      <c r="N215" s="211">
        <f t="shared" si="20"/>
        <v>0</v>
      </c>
      <c r="O215" s="201"/>
      <c r="P215" s="201"/>
      <c r="Q215" s="201"/>
      <c r="R215" s="142"/>
      <c r="T215" s="143" t="s">
        <v>5</v>
      </c>
      <c r="U215" s="40" t="s">
        <v>37</v>
      </c>
      <c r="V215" s="144">
        <v>0</v>
      </c>
      <c r="W215" s="144">
        <f t="shared" si="21"/>
        <v>0</v>
      </c>
      <c r="X215" s="144">
        <v>0.00177</v>
      </c>
      <c r="Y215" s="144">
        <f t="shared" si="22"/>
        <v>0.00354</v>
      </c>
      <c r="Z215" s="144">
        <v>0</v>
      </c>
      <c r="AA215" s="145">
        <f t="shared" si="23"/>
        <v>0</v>
      </c>
      <c r="AR215" s="18" t="s">
        <v>225</v>
      </c>
      <c r="AT215" s="18" t="s">
        <v>204</v>
      </c>
      <c r="AU215" s="18" t="s">
        <v>144</v>
      </c>
      <c r="AY215" s="18" t="s">
        <v>137</v>
      </c>
      <c r="BE215" s="146">
        <f t="shared" si="24"/>
        <v>0</v>
      </c>
      <c r="BF215" s="146">
        <f t="shared" si="25"/>
        <v>0</v>
      </c>
      <c r="BG215" s="146">
        <f t="shared" si="26"/>
        <v>0</v>
      </c>
      <c r="BH215" s="146">
        <f t="shared" si="27"/>
        <v>0</v>
      </c>
      <c r="BI215" s="146">
        <f t="shared" si="28"/>
        <v>0</v>
      </c>
      <c r="BJ215" s="18" t="s">
        <v>144</v>
      </c>
      <c r="BK215" s="146">
        <f t="shared" si="29"/>
        <v>0</v>
      </c>
      <c r="BL215" s="18" t="s">
        <v>327</v>
      </c>
      <c r="BM215" s="18" t="s">
        <v>1248</v>
      </c>
    </row>
    <row r="216" spans="2:65" s="1" customFormat="1" ht="25.5" customHeight="1">
      <c r="B216" s="137"/>
      <c r="C216" s="138" t="s">
        <v>268</v>
      </c>
      <c r="D216" s="138" t="s">
        <v>139</v>
      </c>
      <c r="E216" s="139" t="s">
        <v>1249</v>
      </c>
      <c r="F216" s="200" t="s">
        <v>1250</v>
      </c>
      <c r="G216" s="200"/>
      <c r="H216" s="200"/>
      <c r="I216" s="200"/>
      <c r="J216" s="140" t="s">
        <v>919</v>
      </c>
      <c r="K216" s="141">
        <v>20.496</v>
      </c>
      <c r="L216" s="201">
        <v>0</v>
      </c>
      <c r="M216" s="201"/>
      <c r="N216" s="201">
        <f t="shared" si="20"/>
        <v>0</v>
      </c>
      <c r="O216" s="201"/>
      <c r="P216" s="201"/>
      <c r="Q216" s="201"/>
      <c r="R216" s="142"/>
      <c r="T216" s="143" t="s">
        <v>5</v>
      </c>
      <c r="U216" s="151" t="s">
        <v>37</v>
      </c>
      <c r="V216" s="152">
        <v>0</v>
      </c>
      <c r="W216" s="152">
        <f t="shared" si="21"/>
        <v>0</v>
      </c>
      <c r="X216" s="152">
        <v>0</v>
      </c>
      <c r="Y216" s="152">
        <f t="shared" si="22"/>
        <v>0</v>
      </c>
      <c r="Z216" s="152">
        <v>0</v>
      </c>
      <c r="AA216" s="153">
        <f t="shared" si="23"/>
        <v>0</v>
      </c>
      <c r="AR216" s="18" t="s">
        <v>327</v>
      </c>
      <c r="AT216" s="18" t="s">
        <v>139</v>
      </c>
      <c r="AU216" s="18" t="s">
        <v>144</v>
      </c>
      <c r="AY216" s="18" t="s">
        <v>137</v>
      </c>
      <c r="BE216" s="146">
        <f t="shared" si="24"/>
        <v>0</v>
      </c>
      <c r="BF216" s="146">
        <f t="shared" si="25"/>
        <v>0</v>
      </c>
      <c r="BG216" s="146">
        <f t="shared" si="26"/>
        <v>0</v>
      </c>
      <c r="BH216" s="146">
        <f t="shared" si="27"/>
        <v>0</v>
      </c>
      <c r="BI216" s="146">
        <f t="shared" si="28"/>
        <v>0</v>
      </c>
      <c r="BJ216" s="18" t="s">
        <v>144</v>
      </c>
      <c r="BK216" s="146">
        <f t="shared" si="29"/>
        <v>0</v>
      </c>
      <c r="BL216" s="18" t="s">
        <v>327</v>
      </c>
      <c r="BM216" s="18" t="s">
        <v>1251</v>
      </c>
    </row>
    <row r="217" spans="2:18" s="1" customFormat="1" ht="6.75" customHeight="1"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7"/>
    </row>
  </sheetData>
  <sheetProtection/>
  <mergeCells count="34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2:I122"/>
    <mergeCell ref="L122:M122"/>
    <mergeCell ref="N122:Q122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L210:M210"/>
    <mergeCell ref="N210:Q210"/>
    <mergeCell ref="F211:I211"/>
    <mergeCell ref="L211:M211"/>
    <mergeCell ref="N211:Q211"/>
    <mergeCell ref="L209:M209"/>
    <mergeCell ref="N209:Q209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H1:K1"/>
    <mergeCell ref="S2:AC2"/>
    <mergeCell ref="F216:I216"/>
    <mergeCell ref="L216:M216"/>
    <mergeCell ref="N216:Q216"/>
    <mergeCell ref="N117:Q117"/>
    <mergeCell ref="N118:Q118"/>
    <mergeCell ref="N119:Q119"/>
    <mergeCell ref="N121:Q121"/>
    <mergeCell ref="N123:Q123"/>
    <mergeCell ref="N124:Q124"/>
    <mergeCell ref="N129:Q129"/>
    <mergeCell ref="N157:Q157"/>
    <mergeCell ref="N191:Q191"/>
    <mergeCell ref="F213:I213"/>
    <mergeCell ref="L213:M213"/>
    <mergeCell ref="N213:Q213"/>
    <mergeCell ref="F210:I210"/>
    <mergeCell ref="F212:I212"/>
    <mergeCell ref="L212:M212"/>
    <mergeCell ref="F214:I214"/>
    <mergeCell ref="L214:M214"/>
    <mergeCell ref="N214:Q214"/>
    <mergeCell ref="F215:I215"/>
    <mergeCell ref="L215:M215"/>
    <mergeCell ref="N215:Q215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Fedorko</dc:creator>
  <cp:keywords/>
  <dc:description/>
  <cp:lastModifiedBy>Zuzana Milaňáková</cp:lastModifiedBy>
  <cp:lastPrinted>2017-11-14T07:41:40Z</cp:lastPrinted>
  <dcterms:created xsi:type="dcterms:W3CDTF">2017-11-13T12:42:34Z</dcterms:created>
  <dcterms:modified xsi:type="dcterms:W3CDTF">2017-11-14T07:41:47Z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